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himar/Downloads/"/>
    </mc:Choice>
  </mc:AlternateContent>
  <xr:revisionPtr revIDLastSave="0" documentId="13_ncr:1_{C480F066-4CD6-0D45-85B1-F0FBAA443F69}" xr6:coauthVersionLast="47" xr6:coauthVersionMax="47" xr10:uidLastSave="{00000000-0000-0000-0000-000000000000}"/>
  <bookViews>
    <workbookView xWindow="0" yWindow="500" windowWidth="38400" windowHeight="23500" xr2:uid="{43617230-6A13-8247-8C08-95D6B262762E}"/>
  </bookViews>
  <sheets>
    <sheet name="Evaluation Questions and Scores" sheetId="1" r:id="rId1"/>
    <sheet name="Scorecard" sheetId="2" r:id="rId2"/>
    <sheet name="Scorecard by Score" sheetId="3" r:id="rId3"/>
    <sheet name="Scorecard by Priority" sheetId="4" r:id="rId4"/>
  </sheets>
  <definedNames>
    <definedName name="_xlnm._FilterDatabase" localSheetId="0" hidden="1">'Evaluation Questions and Scores'!$A$2:$H$2</definedName>
    <definedName name="_xlnm._FilterDatabase" localSheetId="1" hidden="1">Scorecard!$A$1:$R$1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3" l="1"/>
  <c r="B18" i="3"/>
  <c r="D17" i="3"/>
  <c r="B17" i="3"/>
  <c r="D16" i="3"/>
  <c r="B16" i="3"/>
  <c r="D15" i="3"/>
  <c r="B15" i="3"/>
  <c r="D14" i="3"/>
  <c r="B14" i="3"/>
  <c r="D13" i="3"/>
  <c r="B13" i="3"/>
  <c r="D12" i="3"/>
  <c r="B12" i="3"/>
  <c r="D11" i="3"/>
  <c r="B11" i="3"/>
  <c r="D10" i="3"/>
  <c r="B10" i="3"/>
  <c r="D9" i="3"/>
  <c r="B9" i="3"/>
  <c r="D8" i="3"/>
  <c r="B8" i="3"/>
  <c r="D7" i="3"/>
  <c r="B7" i="3"/>
  <c r="D6" i="3"/>
  <c r="B6" i="3"/>
  <c r="D5" i="3"/>
  <c r="B5" i="3"/>
  <c r="D4" i="3"/>
  <c r="B4" i="3"/>
  <c r="D3" i="3"/>
  <c r="B3" i="3"/>
  <c r="D2" i="3"/>
  <c r="B2" i="3"/>
  <c r="D18" i="4"/>
  <c r="B18" i="4"/>
  <c r="D17" i="4"/>
  <c r="B17" i="4"/>
  <c r="D16" i="4"/>
  <c r="B16" i="4"/>
  <c r="D15" i="4"/>
  <c r="B15" i="4"/>
  <c r="D14" i="4"/>
  <c r="B14" i="4"/>
  <c r="D13" i="4"/>
  <c r="B13" i="4"/>
  <c r="D12" i="4"/>
  <c r="B12" i="4"/>
  <c r="D11" i="4"/>
  <c r="B11" i="4"/>
  <c r="D10" i="4"/>
  <c r="B10" i="4"/>
  <c r="D9" i="4"/>
  <c r="B9" i="4"/>
  <c r="D8" i="4"/>
  <c r="B8" i="4"/>
  <c r="D7" i="4"/>
  <c r="B7" i="4"/>
  <c r="D6" i="4"/>
  <c r="B6" i="4"/>
  <c r="D5" i="4"/>
  <c r="B5" i="4"/>
  <c r="D4" i="4"/>
  <c r="B4" i="4"/>
  <c r="D3" i="4"/>
  <c r="B3" i="4"/>
  <c r="D2" i="4"/>
  <c r="B2" i="4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H94" i="1"/>
  <c r="E94" i="1"/>
  <c r="H93" i="1"/>
  <c r="E93" i="1"/>
  <c r="H92" i="1"/>
  <c r="E92" i="1"/>
  <c r="H91" i="1"/>
  <c r="E91" i="1"/>
  <c r="H90" i="1"/>
  <c r="E90" i="1"/>
  <c r="H89" i="1"/>
  <c r="E89" i="1"/>
  <c r="H88" i="1"/>
  <c r="E88" i="1"/>
  <c r="H87" i="1"/>
  <c r="E87" i="1"/>
  <c r="H86" i="1"/>
  <c r="E86" i="1"/>
  <c r="H85" i="1"/>
  <c r="E85" i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E75" i="1"/>
  <c r="H74" i="1"/>
  <c r="E74" i="1"/>
  <c r="H73" i="1"/>
  <c r="E73" i="1"/>
  <c r="H72" i="1"/>
  <c r="E72" i="1"/>
  <c r="H71" i="1"/>
  <c r="E71" i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E5" i="1"/>
  <c r="H4" i="1"/>
  <c r="E4" i="1"/>
  <c r="H3" i="1"/>
  <c r="E3" i="1"/>
</calcChain>
</file>

<file path=xl/sharedStrings.xml><?xml version="1.0" encoding="utf-8"?>
<sst xmlns="http://schemas.openxmlformats.org/spreadsheetml/2006/main" count="346" uniqueCount="191">
  <si>
    <t>Theme</t>
  </si>
  <si>
    <t>Priority</t>
  </si>
  <si>
    <t>Requirement/Question</t>
  </si>
  <si>
    <t>Customization/Branding</t>
  </si>
  <si>
    <t>Can the system have custom branding?</t>
  </si>
  <si>
    <t>Customization/Interface</t>
  </si>
  <si>
    <t>Do installations have customizeable/configurable/changeable/organizeable home page content?</t>
  </si>
  <si>
    <t>Customization/Metadata</t>
  </si>
  <si>
    <t>Can different collections have different metadata schema?</t>
  </si>
  <si>
    <t>Can different work/resource types have their own metadata schema/metadata application profile?</t>
  </si>
  <si>
    <t>Can the metadata schema be modified/customized?</t>
  </si>
  <si>
    <t>Customization/Works</t>
  </si>
  <si>
    <t>How easy or difficult is it to add new work/resource types?</t>
  </si>
  <si>
    <t>Documentation</t>
  </si>
  <si>
    <t>Is the documentation up to date? Does it refer to older versions/releases of the platform?</t>
  </si>
  <si>
    <t>Features/Accessibility</t>
  </si>
  <si>
    <t>Does the system adhere to accessibility standards like WCAG, etc?</t>
  </si>
  <si>
    <t>Features/Bulk Operations</t>
  </si>
  <si>
    <t>Can work metadata be bulk edited?</t>
  </si>
  <si>
    <t>Can works be bulk uploaded?</t>
  </si>
  <si>
    <t>Features/Collections</t>
  </si>
  <si>
    <t>Can collections be nested?</t>
  </si>
  <si>
    <t>Can works be organized into collections?</t>
  </si>
  <si>
    <t>Can works be placed into more than one collection?</t>
  </si>
  <si>
    <t>Do collections have their own landing page?  What features are available for describing collections on their landing pages? How easy is it to update?</t>
  </si>
  <si>
    <t>Does the system have a browseable/sortable list of collections separate from browsing individual works?</t>
  </si>
  <si>
    <t>Features/Contributors</t>
  </si>
  <si>
    <t>Are creators/contributors treated as first-class objects in the data model instead of "strings on things"?</t>
  </si>
  <si>
    <t>Do authors/contributors have their own pages where all their works in the system are collated?</t>
  </si>
  <si>
    <t>Does the system allow specifying different roles for contributors to works?</t>
  </si>
  <si>
    <t>Features/Discovery</t>
  </si>
  <si>
    <t>How hard is it to discover works not in any collection or not in a particular collection?</t>
  </si>
  <si>
    <t>Features/Embargo</t>
  </si>
  <si>
    <t>Can the system remove embargos automatically based on a specified future date?</t>
  </si>
  <si>
    <t>Can works be embargoed?</t>
  </si>
  <si>
    <t>Features/Files</t>
  </si>
  <si>
    <t>Are a works' files easily found from the work creation/editing interface?</t>
  </si>
  <si>
    <t>Can files be collated together in a file viewer?</t>
  </si>
  <si>
    <t>Features/Interoperability</t>
  </si>
  <si>
    <t>Can all item and collection metadata be exported into a portable format for import into a different system?</t>
  </si>
  <si>
    <t>Can the system integrate with Shibboleth SSO?</t>
  </si>
  <si>
    <t>Features/Metadata</t>
  </si>
  <si>
    <t>Can repeatable metadata fields on works appear in a specified order? (especially authors)</t>
  </si>
  <si>
    <t>Can the system handle entities with field values that may have many different forms, like department/program names?</t>
  </si>
  <si>
    <t>Does the system support custom controlled vocabularies?</t>
  </si>
  <si>
    <t>What's the system's default metadata schema(s)?</t>
  </si>
  <si>
    <t>Features/PIDs</t>
  </si>
  <si>
    <t>Can the system issue DOIs for each work in the system?</t>
  </si>
  <si>
    <t>For works published elsewhere, can the system use a DOI issued by another publisher?</t>
  </si>
  <si>
    <t>Identify authors/creators/contributors by ORCID</t>
  </si>
  <si>
    <t>Features/Search and Browse</t>
  </si>
  <si>
    <t>Can the system's facet choices change based on search results or collection navigation? Suppress facets not relevant to currently displayed content? Pivot facets?</t>
  </si>
  <si>
    <t>Does the system have faceted search/browse navigation? What fields? Is it configurable?</t>
  </si>
  <si>
    <t>Does the system support range facets for things like date fields?</t>
  </si>
  <si>
    <t>Features/Storage</t>
  </si>
  <si>
    <t>Can uploaded files be placed in Cloud storage instead of being stored locally?</t>
  </si>
  <si>
    <t>Features/Usage Stats</t>
  </si>
  <si>
    <t>Are there any download or view tracking features?</t>
  </si>
  <si>
    <t>Can usage stats be exported for use in other contexts?</t>
  </si>
  <si>
    <t>Features/Works</t>
  </si>
  <si>
    <t>Can items include a citation with a link to a publisher's website for a pre-publication author-deposited manuscript?</t>
  </si>
  <si>
    <t>Does the system allow creating relationships between individual works?</t>
  </si>
  <si>
    <t>Does the system have a universal image viewer (for PDFs and images both)?</t>
  </si>
  <si>
    <t>Technology</t>
  </si>
  <si>
    <t>Are there any vendor-hosted options for the system?</t>
  </si>
  <si>
    <t>Is the system under active development? (if open source, date of last code commit, if proprietary, date of last release)</t>
  </si>
  <si>
    <t>What resources and skills are required for system customization?</t>
  </si>
  <si>
    <t>What resources and skills are required for system set-up and maintenance?</t>
  </si>
  <si>
    <t>What's involved in upgrading the system to the latest release version?</t>
  </si>
  <si>
    <t>Customization/Functionality</t>
  </si>
  <si>
    <t>Can the system's functionality be extended by optionally installing modules or add-ons?</t>
  </si>
  <si>
    <t>Can we use a custom/local Authority File?</t>
  </si>
  <si>
    <t>Customization/Search and Browse</t>
  </si>
  <si>
    <t>Can the search results be customized/configured?</t>
  </si>
  <si>
    <t>How extensive is the documentation?  Sparse? Incomplete? Thorough?</t>
  </si>
  <si>
    <t>Is there a public demo site?</t>
  </si>
  <si>
    <t>Where do I go to learn about the software?</t>
  </si>
  <si>
    <t>Features/Accounts</t>
  </si>
  <si>
    <t xml:space="preserve">Ease of setting up new users? </t>
  </si>
  <si>
    <t>Does the staff interface have an advanced querying UI?</t>
  </si>
  <si>
    <t>Can collection content views be sorted by fields like author, title, date, etc?</t>
  </si>
  <si>
    <t>Can collection landing pages display a summary of authors and publication dates?</t>
  </si>
  <si>
    <t>How easy or difficult is it to add or remove works to and from collections?</t>
  </si>
  <si>
    <t>Is the system designed to support digital exhibits?</t>
  </si>
  <si>
    <t>Does the system support CAD files (3D scans)?</t>
  </si>
  <si>
    <t>Does the embargo feature affect sharing functionality? (i.e. is it clear the full text is not yet accessible)</t>
  </si>
  <si>
    <t>How is embargo information displayed to end users? Does it clearly explain what an embargo is?</t>
  </si>
  <si>
    <t>Does the system have a media player for video and audio content?</t>
  </si>
  <si>
    <t>Can the system expose metadata for import into other systems?</t>
  </si>
  <si>
    <t>Can fuzzy dates be entered?  (Incomplete dates, circa dates, etc)</t>
  </si>
  <si>
    <t>Do date entry fields use a date picker?</t>
  </si>
  <si>
    <t>Does the system support linked data?</t>
  </si>
  <si>
    <t>Features/Permissions</t>
  </si>
  <si>
    <t>Can the system be configured to only allow staff to create entries?</t>
  </si>
  <si>
    <t>Does the system allow assigning different access permissions to individual users or groups of users?</t>
  </si>
  <si>
    <t>Can digital objects be nested inside other objects, each with their own DOI?</t>
  </si>
  <si>
    <t>Is the platform targeted at a specific kind of work? (born digital, digitized, etc)</t>
  </si>
  <si>
    <t>Market Share</t>
  </si>
  <si>
    <t>Are there any community resources? (not GitHub)</t>
  </si>
  <si>
    <t>How many other organizations are using this system?</t>
  </si>
  <si>
    <t>Is the system self-hosted or cloud-hosted?</t>
  </si>
  <si>
    <t>What are the system's hardware requirements?</t>
  </si>
  <si>
    <t>What technology is the platform developed in?</t>
  </si>
  <si>
    <t>Can the system be extended via development of modules, extensions, etc?</t>
  </si>
  <si>
    <t>What kind of documentation does the system have? (Tutorials, How-To, Reference, Explanation)</t>
  </si>
  <si>
    <t>Do authors/contributors have their own pages where links to profiles in other systems (OHSU Profiles, PURE, ORCID, MyBibliography, Google Scholar, LinkedIn, etc) can be displayed?</t>
  </si>
  <si>
    <t>Can the system enforce a file naming convention?</t>
  </si>
  <si>
    <t>What are all the file types the system supports uploading?</t>
  </si>
  <si>
    <t>Can the system export/expose item or collection metadata in a Linked Data serialization format (RDF/XML, JSON-LD, N-Triples, Turtle, etc)?</t>
  </si>
  <si>
    <t>Can the system ingest metadata from other systems?</t>
  </si>
  <si>
    <t>Can the system integrate with other Library and IT systems?</t>
  </si>
  <si>
    <t>Does the system have an API for programmatic access to the site and its data?</t>
  </si>
  <si>
    <t>Login via ORCID</t>
  </si>
  <si>
    <t>Are publication dates part of the display metadata for a work?</t>
  </si>
  <si>
    <t>Can creators submit their own works?</t>
  </si>
  <si>
    <t>Can the system produce formatted citations for individual works?</t>
  </si>
  <si>
    <t>Does the system have sharing features for individual works (social media, short URLs, etc)?</t>
  </si>
  <si>
    <t>Open source or proprietary?</t>
  </si>
  <si>
    <t>What resources and skills are required for system development/contribution?</t>
  </si>
  <si>
    <t>What system integrations are currently available?</t>
  </si>
  <si>
    <t>best possible score</t>
  </si>
  <si>
    <t>score</t>
  </si>
  <si>
    <t>weighted score</t>
  </si>
  <si>
    <t>answers</t>
  </si>
  <si>
    <t>Yes, but not to the degree we need</t>
  </si>
  <si>
    <t>Theoretically</t>
  </si>
  <si>
    <t>We've made this difficult</t>
  </si>
  <si>
    <t>No</t>
  </si>
  <si>
    <t>Very Difficult</t>
  </si>
  <si>
    <t>Incomplete</t>
  </si>
  <si>
    <t>N/A</t>
  </si>
  <si>
    <t>samvera.org</t>
  </si>
  <si>
    <t>Unknown</t>
  </si>
  <si>
    <t>Uncertain</t>
  </si>
  <si>
    <t>In a limited fashion</t>
  </si>
  <si>
    <t>Yes</t>
  </si>
  <si>
    <t>Yes. Lots of fields. not too difficult.</t>
  </si>
  <si>
    <t>Maybe</t>
  </si>
  <si>
    <t>Relevance and date</t>
  </si>
  <si>
    <t>Adding is easy, removing is difficult</t>
  </si>
  <si>
    <t>potentially as a search</t>
  </si>
  <si>
    <t>Impossible</t>
  </si>
  <si>
    <t>Not particularly</t>
  </si>
  <si>
    <t>Yes*</t>
  </si>
  <si>
    <t>Sort of</t>
  </si>
  <si>
    <t>Yes but not configurable</t>
  </si>
  <si>
    <t>Yes?</t>
  </si>
  <si>
    <t>Yes we have child works</t>
  </si>
  <si>
    <t>ETDs</t>
  </si>
  <si>
    <t>In a limited way</t>
  </si>
  <si>
    <t>Lots</t>
  </si>
  <si>
    <t>Yes, but</t>
  </si>
  <si>
    <t>Ruby, Solr, Fedora, Linked Data</t>
  </si>
  <si>
    <t>Ruby on Rails, custom web app development</t>
  </si>
  <si>
    <t>Hiring a vendor to do it</t>
  </si>
  <si>
    <t>Self</t>
  </si>
  <si>
    <t>Ruby on Rails</t>
  </si>
  <si>
    <t>Open Source</t>
  </si>
  <si>
    <t>Ruby programming</t>
  </si>
  <si>
    <t>None</t>
  </si>
  <si>
    <t>scholararchive.ohsu.edu (legacy system)</t>
  </si>
  <si>
    <t>total weighted score</t>
  </si>
  <si>
    <t>fully met
(5 pts)</t>
  </si>
  <si>
    <t>p1</t>
  </si>
  <si>
    <t>p2</t>
  </si>
  <si>
    <t>p3</t>
  </si>
  <si>
    <t>partially met
(3 pts)</t>
  </si>
  <si>
    <t>informational
/unknown
(1 pt)</t>
  </si>
  <si>
    <t>unmet
(0 pts)</t>
  </si>
  <si>
    <t>&lt;list other systems here&gt;</t>
  </si>
  <si>
    <t>fully met (5pts)</t>
  </si>
  <si>
    <t>partially met (3pts)</t>
  </si>
  <si>
    <t>informational/unknown (1pt)</t>
  </si>
  <si>
    <t>unmet (0pts)</t>
  </si>
  <si>
    <t>fully met</t>
  </si>
  <si>
    <t>partially met</t>
  </si>
  <si>
    <t>informational/unknown</t>
  </si>
  <si>
    <t>unmet</t>
  </si>
  <si>
    <t>pri 1 fully met</t>
  </si>
  <si>
    <t>pri 1 partially met (concerns)</t>
  </si>
  <si>
    <t>pri 1 info/unknown (concerns)</t>
  </si>
  <si>
    <t>pri 1 unmet (potential dealbreakers)</t>
  </si>
  <si>
    <t>pri 2 fully met</t>
  </si>
  <si>
    <t>pri 2 partially met</t>
  </si>
  <si>
    <t>pri 2 info/unknown</t>
  </si>
  <si>
    <t>pri 2 unmet</t>
  </si>
  <si>
    <t>pri 3 fully met</t>
  </si>
  <si>
    <t>pri 3 partially met</t>
  </si>
  <si>
    <t>pri 3 info/unknown</t>
  </si>
  <si>
    <t>pri 3 unmet</t>
  </si>
  <si>
    <t>&lt;insert other systems here&gt;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</si>
</sst>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2"/>
      <color rgb="FF9C57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9C000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2" fontId="0" fillId="0" borderId="5" xfId="0" applyNumberFormat="1" applyBorder="1" applyAlignment="1">
      <alignment vertical="center" wrapText="1"/>
    </xf>
    <xf numFmtId="2" fontId="0" fillId="0" borderId="6" xfId="0" applyNumberFormat="1" applyBorder="1" applyAlignment="1">
      <alignment vertical="center" wrapText="1"/>
    </xf>
    <xf numFmtId="0" fontId="5" fillId="4" borderId="0" xfId="3" applyBorder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4" fillId="3" borderId="0" xfId="2" applyBorder="1" applyAlignment="1">
      <alignment vertical="center" wrapText="1"/>
    </xf>
    <xf numFmtId="0" fontId="0" fillId="6" borderId="0" xfId="0" applyFill="1" applyAlignment="1">
      <alignment vertical="center" wrapText="1"/>
    </xf>
    <xf numFmtId="0" fontId="2" fillId="6" borderId="0" xfId="3" applyFont="1" applyFill="1" applyBorder="1" applyAlignment="1">
      <alignment vertical="center" wrapText="1"/>
    </xf>
    <xf numFmtId="0" fontId="3" fillId="2" borderId="0" xfId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7" fillId="7" borderId="8" xfId="4" applyFont="1" applyFill="1" applyBorder="1" applyAlignment="1">
      <alignment horizontal="left" wrapText="1"/>
    </xf>
    <xf numFmtId="0" fontId="8" fillId="2" borderId="9" xfId="1" applyFont="1" applyBorder="1" applyAlignment="1">
      <alignment horizontal="left" wrapText="1"/>
    </xf>
    <xf numFmtId="0" fontId="8" fillId="2" borderId="10" xfId="1" applyFont="1" applyBorder="1" applyAlignment="1">
      <alignment horizontal="left" wrapText="1"/>
    </xf>
    <xf numFmtId="0" fontId="8" fillId="2" borderId="8" xfId="1" applyFont="1" applyBorder="1" applyAlignment="1">
      <alignment horizontal="left" wrapText="1"/>
    </xf>
    <xf numFmtId="0" fontId="9" fillId="4" borderId="9" xfId="3" applyFont="1" applyBorder="1" applyAlignment="1">
      <alignment horizontal="left" wrapText="1"/>
    </xf>
    <xf numFmtId="0" fontId="9" fillId="4" borderId="10" xfId="3" applyFont="1" applyBorder="1" applyAlignment="1">
      <alignment horizontal="left" wrapText="1"/>
    </xf>
    <xf numFmtId="0" fontId="9" fillId="4" borderId="8" xfId="3" applyFont="1" applyBorder="1" applyAlignment="1">
      <alignment horizontal="left" wrapText="1"/>
    </xf>
    <xf numFmtId="0" fontId="1" fillId="6" borderId="9" xfId="0" applyFont="1" applyFill="1" applyBorder="1" applyAlignment="1">
      <alignment horizontal="left" wrapText="1"/>
    </xf>
    <xf numFmtId="0" fontId="10" fillId="8" borderId="10" xfId="3" applyFont="1" applyFill="1" applyBorder="1" applyAlignment="1">
      <alignment horizontal="left" wrapText="1"/>
    </xf>
    <xf numFmtId="0" fontId="1" fillId="8" borderId="10" xfId="0" applyFont="1" applyFill="1" applyBorder="1" applyAlignment="1">
      <alignment horizontal="left" wrapText="1"/>
    </xf>
    <xf numFmtId="0" fontId="1" fillId="8" borderId="8" xfId="0" applyFont="1" applyFill="1" applyBorder="1" applyAlignment="1">
      <alignment horizontal="left" wrapText="1"/>
    </xf>
    <xf numFmtId="0" fontId="11" fillId="3" borderId="9" xfId="2" applyFont="1" applyBorder="1" applyAlignment="1">
      <alignment horizontal="left" wrapText="1"/>
    </xf>
    <xf numFmtId="0" fontId="11" fillId="3" borderId="10" xfId="2" applyFont="1" applyBorder="1" applyAlignment="1">
      <alignment horizontal="left" wrapText="1"/>
    </xf>
    <xf numFmtId="0" fontId="11" fillId="3" borderId="8" xfId="2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8" fillId="2" borderId="11" xfId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3" borderId="11" xfId="2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right" vertical="center"/>
    </xf>
    <xf numFmtId="2" fontId="1" fillId="0" borderId="15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2" fillId="0" borderId="4" xfId="1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3" fillId="2" borderId="16" xfId="1" applyBorder="1" applyAlignment="1">
      <alignment horizontal="right" vertic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13" fillId="0" borderId="16" xfId="1" applyFont="1" applyFill="1" applyBorder="1" applyAlignment="1">
      <alignment horizontal="center"/>
    </xf>
    <xf numFmtId="0" fontId="3" fillId="2" borderId="0" xfId="1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3" fillId="2" borderId="0" xfId="1" applyBorder="1" applyAlignment="1">
      <alignment horizontal="right"/>
    </xf>
    <xf numFmtId="0" fontId="0" fillId="0" borderId="0" xfId="0" applyAlignment="1">
      <alignment horizontal="center" vertical="center"/>
    </xf>
    <xf numFmtId="0" fontId="3" fillId="2" borderId="4" xfId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4" xfId="1" applyFont="1" applyFill="1" applyBorder="1" applyAlignment="1">
      <alignment horizontal="center"/>
    </xf>
    <xf numFmtId="0" fontId="5" fillId="4" borderId="16" xfId="3" applyBorder="1" applyAlignment="1">
      <alignment horizontal="right" vertical="center"/>
    </xf>
    <xf numFmtId="0" fontId="5" fillId="4" borderId="0" xfId="3" applyBorder="1" applyAlignment="1">
      <alignment horizontal="right" vertical="center"/>
    </xf>
    <xf numFmtId="0" fontId="5" fillId="4" borderId="4" xfId="3" applyBorder="1" applyAlignment="1">
      <alignment horizontal="right" vertical="center"/>
    </xf>
    <xf numFmtId="0" fontId="0" fillId="6" borderId="16" xfId="0" applyFill="1" applyBorder="1" applyAlignment="1">
      <alignment horizontal="right" vertical="center"/>
    </xf>
    <xf numFmtId="0" fontId="14" fillId="8" borderId="0" xfId="3" applyFont="1" applyFill="1" applyBorder="1" applyAlignment="1">
      <alignment horizontal="right" vertical="center"/>
    </xf>
    <xf numFmtId="0" fontId="0" fillId="8" borderId="0" xfId="0" applyFill="1" applyAlignment="1">
      <alignment horizontal="right"/>
    </xf>
    <xf numFmtId="0" fontId="0" fillId="8" borderId="4" xfId="0" applyFill="1" applyBorder="1" applyAlignment="1">
      <alignment horizontal="right"/>
    </xf>
    <xf numFmtId="0" fontId="4" fillId="3" borderId="16" xfId="2" applyBorder="1" applyAlignment="1">
      <alignment horizontal="right" vertical="center"/>
    </xf>
    <xf numFmtId="0" fontId="4" fillId="3" borderId="0" xfId="2" applyBorder="1" applyAlignment="1">
      <alignment horizontal="right" vertical="center"/>
    </xf>
    <xf numFmtId="0" fontId="1" fillId="0" borderId="4" xfId="0" applyFont="1" applyBorder="1" applyAlignment="1">
      <alignment horizontal="center"/>
    </xf>
    <xf numFmtId="2" fontId="12" fillId="0" borderId="4" xfId="0" applyNumberFormat="1" applyFont="1" applyBorder="1" applyAlignment="1">
      <alignment horizontal="center"/>
    </xf>
    <xf numFmtId="0" fontId="8" fillId="2" borderId="0" xfId="1" applyFont="1" applyBorder="1" applyAlignment="1">
      <alignment horizontal="right" vertical="center"/>
    </xf>
    <xf numFmtId="0" fontId="13" fillId="0" borderId="0" xfId="0" applyFont="1"/>
    <xf numFmtId="0" fontId="13" fillId="0" borderId="0" xfId="1" applyFont="1" applyFill="1" applyBorder="1"/>
    <xf numFmtId="0" fontId="0" fillId="9" borderId="0" xfId="0" applyFill="1" applyAlignment="1">
      <alignment horizontal="right" vertical="center"/>
    </xf>
    <xf numFmtId="0" fontId="11" fillId="3" borderId="4" xfId="2" applyFont="1" applyBorder="1" applyAlignment="1">
      <alignment horizontal="right" vertical="center"/>
    </xf>
    <xf numFmtId="0" fontId="13" fillId="0" borderId="4" xfId="0" applyFont="1" applyBorder="1"/>
    <xf numFmtId="0" fontId="13" fillId="0" borderId="4" xfId="1" applyFont="1" applyFill="1" applyBorder="1"/>
    <xf numFmtId="0" fontId="12" fillId="0" borderId="0" xfId="0" applyFont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1" applyFont="1" applyFill="1" applyBorder="1" applyAlignment="1">
      <alignment horizontal="center"/>
    </xf>
    <xf numFmtId="0" fontId="4" fillId="3" borderId="4" xfId="2" applyBorder="1" applyAlignment="1">
      <alignment horizontal="right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5">
    <cellStyle name="Accent3" xfId="4" builtinId="37"/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26D09-B33E-F14E-8B6D-0F3BF36190ED}">
  <dimension ref="A1:H94"/>
  <sheetViews>
    <sheetView tabSelected="1" workbookViewId="0">
      <selection activeCell="F85" sqref="F85"/>
    </sheetView>
  </sheetViews>
  <sheetFormatPr baseColWidth="10" defaultColWidth="11" defaultRowHeight="16" x14ac:dyDescent="0.2"/>
  <cols>
    <col min="1" max="1" width="29.1640625" style="83" bestFit="1" customWidth="1"/>
    <col min="2" max="2" width="9.1640625" style="55" bestFit="1" customWidth="1"/>
    <col min="3" max="3" width="152.6640625" style="84" bestFit="1" customWidth="1"/>
    <col min="4" max="4" width="8" style="14" bestFit="1" customWidth="1"/>
    <col min="5" max="5" width="16.1640625" style="14" bestFit="1" customWidth="1"/>
    <col min="6" max="6" width="35.83203125" style="14" customWidth="1"/>
    <col min="7" max="7" width="8" style="14" bestFit="1" customWidth="1"/>
    <col min="8" max="8" width="16.1640625" style="14" bestFit="1" customWidth="1"/>
    <col min="9" max="16363" width="11" style="83"/>
    <col min="16364" max="16384" width="8" style="83" customWidth="1"/>
  </cols>
  <sheetData>
    <row r="1" spans="1:8" x14ac:dyDescent="0.2">
      <c r="D1" s="89" t="s">
        <v>120</v>
      </c>
      <c r="E1" s="89"/>
      <c r="F1" s="89" t="s">
        <v>160</v>
      </c>
      <c r="G1" s="89"/>
      <c r="H1" s="89"/>
    </row>
    <row r="2" spans="1:8" s="88" customFormat="1" ht="18" thickBot="1" x14ac:dyDescent="0.25">
      <c r="A2" s="85" t="s">
        <v>0</v>
      </c>
      <c r="B2" s="86" t="s">
        <v>1</v>
      </c>
      <c r="C2" s="87" t="s">
        <v>2</v>
      </c>
      <c r="D2" s="3" t="s">
        <v>121</v>
      </c>
      <c r="E2" s="4" t="s">
        <v>122</v>
      </c>
      <c r="F2" s="5" t="s">
        <v>123</v>
      </c>
      <c r="G2" s="5" t="s">
        <v>121</v>
      </c>
      <c r="H2" s="4" t="s">
        <v>122</v>
      </c>
    </row>
    <row r="3" spans="1:8" ht="17" x14ac:dyDescent="0.2">
      <c r="A3" s="83" t="s">
        <v>3</v>
      </c>
      <c r="B3" s="55">
        <v>1</v>
      </c>
      <c r="C3" s="84" t="s">
        <v>4</v>
      </c>
      <c r="D3" s="6">
        <v>5</v>
      </c>
      <c r="E3" s="7">
        <f t="shared" ref="E3:E34" si="0">D3/$B3</f>
        <v>5</v>
      </c>
      <c r="F3" s="8" t="s">
        <v>124</v>
      </c>
      <c r="G3" s="9">
        <v>3</v>
      </c>
      <c r="H3" s="7">
        <f t="shared" ref="H3:H34" si="1">G3/$B3</f>
        <v>3</v>
      </c>
    </row>
    <row r="4" spans="1:8" ht="17" x14ac:dyDescent="0.2">
      <c r="A4" s="83" t="s">
        <v>5</v>
      </c>
      <c r="B4" s="55">
        <v>1</v>
      </c>
      <c r="C4" s="84" t="s">
        <v>6</v>
      </c>
      <c r="D4" s="6">
        <v>5</v>
      </c>
      <c r="E4" s="7">
        <f t="shared" si="0"/>
        <v>5</v>
      </c>
      <c r="F4" s="8" t="s">
        <v>126</v>
      </c>
      <c r="G4" s="9">
        <v>3</v>
      </c>
      <c r="H4" s="7">
        <f t="shared" si="1"/>
        <v>3</v>
      </c>
    </row>
    <row r="5" spans="1:8" ht="17" x14ac:dyDescent="0.2">
      <c r="A5" s="83" t="s">
        <v>7</v>
      </c>
      <c r="B5" s="55">
        <v>1</v>
      </c>
      <c r="C5" s="84" t="s">
        <v>8</v>
      </c>
      <c r="D5" s="6">
        <v>5</v>
      </c>
      <c r="E5" s="7">
        <f t="shared" si="0"/>
        <v>5</v>
      </c>
      <c r="F5" s="10" t="s">
        <v>127</v>
      </c>
      <c r="G5" s="9">
        <v>0</v>
      </c>
      <c r="H5" s="7">
        <f t="shared" si="1"/>
        <v>0</v>
      </c>
    </row>
    <row r="6" spans="1:8" ht="17" x14ac:dyDescent="0.2">
      <c r="A6" s="83" t="s">
        <v>7</v>
      </c>
      <c r="B6" s="55">
        <v>1</v>
      </c>
      <c r="C6" s="84" t="s">
        <v>9</v>
      </c>
      <c r="D6" s="6">
        <v>5</v>
      </c>
      <c r="E6" s="7">
        <f t="shared" si="0"/>
        <v>5</v>
      </c>
      <c r="F6" s="10" t="s">
        <v>127</v>
      </c>
      <c r="G6" s="9">
        <v>0</v>
      </c>
      <c r="H6" s="7">
        <f t="shared" si="1"/>
        <v>0</v>
      </c>
    </row>
    <row r="7" spans="1:8" ht="17" x14ac:dyDescent="0.2">
      <c r="A7" s="83" t="s">
        <v>7</v>
      </c>
      <c r="B7" s="55">
        <v>1</v>
      </c>
      <c r="C7" s="84" t="s">
        <v>10</v>
      </c>
      <c r="D7" s="6">
        <v>5</v>
      </c>
      <c r="E7" s="7">
        <f t="shared" si="0"/>
        <v>5</v>
      </c>
      <c r="F7" s="10" t="s">
        <v>127</v>
      </c>
      <c r="G7" s="9">
        <v>0</v>
      </c>
      <c r="H7" s="7">
        <f t="shared" si="1"/>
        <v>0</v>
      </c>
    </row>
    <row r="8" spans="1:8" ht="17" x14ac:dyDescent="0.2">
      <c r="A8" s="83" t="s">
        <v>11</v>
      </c>
      <c r="B8" s="55">
        <v>1</v>
      </c>
      <c r="C8" s="84" t="s">
        <v>12</v>
      </c>
      <c r="D8" s="6">
        <v>5</v>
      </c>
      <c r="E8" s="7">
        <f t="shared" si="0"/>
        <v>5</v>
      </c>
      <c r="F8" s="10" t="s">
        <v>128</v>
      </c>
      <c r="G8" s="9">
        <v>0</v>
      </c>
      <c r="H8" s="7">
        <f t="shared" si="1"/>
        <v>0</v>
      </c>
    </row>
    <row r="9" spans="1:8" ht="17" x14ac:dyDescent="0.2">
      <c r="A9" s="83" t="s">
        <v>13</v>
      </c>
      <c r="B9" s="55">
        <v>1</v>
      </c>
      <c r="C9" s="84" t="s">
        <v>14</v>
      </c>
      <c r="D9" s="6">
        <v>5</v>
      </c>
      <c r="E9" s="7">
        <f t="shared" si="0"/>
        <v>5</v>
      </c>
      <c r="F9" s="10" t="s">
        <v>127</v>
      </c>
      <c r="G9" s="9">
        <v>0</v>
      </c>
      <c r="H9" s="7">
        <f t="shared" si="1"/>
        <v>0</v>
      </c>
    </row>
    <row r="10" spans="1:8" ht="17" x14ac:dyDescent="0.2">
      <c r="A10" s="83" t="s">
        <v>15</v>
      </c>
      <c r="B10" s="55">
        <v>1</v>
      </c>
      <c r="C10" s="84" t="s">
        <v>16</v>
      </c>
      <c r="D10" s="6">
        <v>5</v>
      </c>
      <c r="E10" s="7">
        <f t="shared" si="0"/>
        <v>5</v>
      </c>
      <c r="F10" s="12" t="s">
        <v>132</v>
      </c>
      <c r="G10" s="9">
        <v>1</v>
      </c>
      <c r="H10" s="7">
        <f t="shared" si="1"/>
        <v>1</v>
      </c>
    </row>
    <row r="11" spans="1:8" ht="17" x14ac:dyDescent="0.2">
      <c r="A11" s="83" t="s">
        <v>17</v>
      </c>
      <c r="B11" s="55">
        <v>1</v>
      </c>
      <c r="C11" s="84" t="s">
        <v>18</v>
      </c>
      <c r="D11" s="6">
        <v>5</v>
      </c>
      <c r="E11" s="7">
        <f t="shared" si="0"/>
        <v>5</v>
      </c>
      <c r="F11" s="8" t="s">
        <v>134</v>
      </c>
      <c r="G11" s="9">
        <v>3</v>
      </c>
      <c r="H11" s="7">
        <f t="shared" si="1"/>
        <v>3</v>
      </c>
    </row>
    <row r="12" spans="1:8" ht="17" x14ac:dyDescent="0.2">
      <c r="A12" s="83" t="s">
        <v>17</v>
      </c>
      <c r="B12" s="55">
        <v>1</v>
      </c>
      <c r="C12" s="84" t="s">
        <v>19</v>
      </c>
      <c r="D12" s="6">
        <v>5</v>
      </c>
      <c r="E12" s="7">
        <f t="shared" si="0"/>
        <v>5</v>
      </c>
      <c r="F12" s="13" t="s">
        <v>135</v>
      </c>
      <c r="G12" s="9">
        <v>5</v>
      </c>
      <c r="H12" s="7">
        <f t="shared" si="1"/>
        <v>5</v>
      </c>
    </row>
    <row r="13" spans="1:8" ht="17" x14ac:dyDescent="0.2">
      <c r="A13" s="83" t="s">
        <v>20</v>
      </c>
      <c r="B13" s="55">
        <v>1</v>
      </c>
      <c r="C13" s="84" t="s">
        <v>21</v>
      </c>
      <c r="D13" s="6">
        <v>5</v>
      </c>
      <c r="E13" s="7">
        <f t="shared" si="0"/>
        <v>5</v>
      </c>
      <c r="F13" s="13" t="s">
        <v>135</v>
      </c>
      <c r="G13" s="9">
        <v>5</v>
      </c>
      <c r="H13" s="7">
        <f t="shared" si="1"/>
        <v>5</v>
      </c>
    </row>
    <row r="14" spans="1:8" ht="17" x14ac:dyDescent="0.2">
      <c r="A14" s="83" t="s">
        <v>20</v>
      </c>
      <c r="B14" s="55">
        <v>1</v>
      </c>
      <c r="C14" s="84" t="s">
        <v>22</v>
      </c>
      <c r="D14" s="6">
        <v>5</v>
      </c>
      <c r="E14" s="7">
        <f t="shared" si="0"/>
        <v>5</v>
      </c>
      <c r="F14" s="13" t="s">
        <v>135</v>
      </c>
      <c r="G14" s="9">
        <v>5</v>
      </c>
      <c r="H14" s="7">
        <f t="shared" si="1"/>
        <v>5</v>
      </c>
    </row>
    <row r="15" spans="1:8" ht="17" x14ac:dyDescent="0.2">
      <c r="A15" s="83" t="s">
        <v>20</v>
      </c>
      <c r="B15" s="55">
        <v>1</v>
      </c>
      <c r="C15" s="84" t="s">
        <v>23</v>
      </c>
      <c r="D15" s="6">
        <v>5</v>
      </c>
      <c r="E15" s="7">
        <f t="shared" si="0"/>
        <v>5</v>
      </c>
      <c r="F15" s="13" t="s">
        <v>135</v>
      </c>
      <c r="G15" s="9">
        <v>5</v>
      </c>
      <c r="H15" s="7">
        <f t="shared" si="1"/>
        <v>5</v>
      </c>
    </row>
    <row r="16" spans="1:8" ht="17" x14ac:dyDescent="0.2">
      <c r="A16" s="83" t="s">
        <v>20</v>
      </c>
      <c r="B16" s="55">
        <v>1</v>
      </c>
      <c r="C16" s="84" t="s">
        <v>24</v>
      </c>
      <c r="D16" s="6">
        <v>5</v>
      </c>
      <c r="E16" s="7">
        <f t="shared" si="0"/>
        <v>5</v>
      </c>
      <c r="F16" s="13" t="s">
        <v>136</v>
      </c>
      <c r="G16" s="9">
        <v>5</v>
      </c>
      <c r="H16" s="7">
        <f t="shared" si="1"/>
        <v>5</v>
      </c>
    </row>
    <row r="17" spans="1:8" ht="17" x14ac:dyDescent="0.2">
      <c r="A17" s="83" t="s">
        <v>20</v>
      </c>
      <c r="B17" s="55">
        <v>1</v>
      </c>
      <c r="C17" s="84" t="s">
        <v>25</v>
      </c>
      <c r="D17" s="6">
        <v>5</v>
      </c>
      <c r="E17" s="7">
        <f t="shared" si="0"/>
        <v>5</v>
      </c>
      <c r="F17" s="8" t="s">
        <v>137</v>
      </c>
      <c r="G17" s="9">
        <v>3</v>
      </c>
      <c r="H17" s="7">
        <f t="shared" si="1"/>
        <v>3</v>
      </c>
    </row>
    <row r="18" spans="1:8" ht="17" x14ac:dyDescent="0.2">
      <c r="A18" s="83" t="s">
        <v>26</v>
      </c>
      <c r="B18" s="55">
        <v>1</v>
      </c>
      <c r="C18" s="84" t="s">
        <v>27</v>
      </c>
      <c r="D18" s="6">
        <v>5</v>
      </c>
      <c r="E18" s="7">
        <f t="shared" si="0"/>
        <v>5</v>
      </c>
      <c r="F18" s="10" t="s">
        <v>127</v>
      </c>
      <c r="G18" s="9">
        <v>0</v>
      </c>
      <c r="H18" s="7">
        <f t="shared" si="1"/>
        <v>0</v>
      </c>
    </row>
    <row r="19" spans="1:8" ht="17" x14ac:dyDescent="0.2">
      <c r="A19" s="83" t="s">
        <v>26</v>
      </c>
      <c r="B19" s="55">
        <v>1</v>
      </c>
      <c r="C19" s="84" t="s">
        <v>28</v>
      </c>
      <c r="D19" s="6">
        <v>5</v>
      </c>
      <c r="E19" s="7">
        <f t="shared" si="0"/>
        <v>5</v>
      </c>
      <c r="F19" s="8" t="s">
        <v>140</v>
      </c>
      <c r="G19" s="9">
        <v>3</v>
      </c>
      <c r="H19" s="7">
        <f t="shared" si="1"/>
        <v>3</v>
      </c>
    </row>
    <row r="20" spans="1:8" ht="17" x14ac:dyDescent="0.2">
      <c r="A20" s="83" t="s">
        <v>26</v>
      </c>
      <c r="B20" s="55">
        <v>1</v>
      </c>
      <c r="C20" s="84" t="s">
        <v>29</v>
      </c>
      <c r="D20" s="6">
        <v>5</v>
      </c>
      <c r="E20" s="7">
        <f t="shared" si="0"/>
        <v>5</v>
      </c>
      <c r="F20" s="10" t="s">
        <v>127</v>
      </c>
      <c r="G20" s="9">
        <v>0</v>
      </c>
      <c r="H20" s="7">
        <f t="shared" si="1"/>
        <v>0</v>
      </c>
    </row>
    <row r="21" spans="1:8" ht="17" x14ac:dyDescent="0.2">
      <c r="A21" s="83" t="s">
        <v>30</v>
      </c>
      <c r="B21" s="55">
        <v>1</v>
      </c>
      <c r="C21" s="84" t="s">
        <v>31</v>
      </c>
      <c r="D21" s="6">
        <v>5</v>
      </c>
      <c r="E21" s="7">
        <f t="shared" si="0"/>
        <v>5</v>
      </c>
      <c r="F21" s="10" t="s">
        <v>141</v>
      </c>
      <c r="G21" s="9">
        <v>0</v>
      </c>
      <c r="H21" s="7">
        <f t="shared" si="1"/>
        <v>0</v>
      </c>
    </row>
    <row r="22" spans="1:8" ht="17" x14ac:dyDescent="0.2">
      <c r="A22" s="83" t="s">
        <v>32</v>
      </c>
      <c r="B22" s="55">
        <v>1</v>
      </c>
      <c r="C22" s="84" t="s">
        <v>33</v>
      </c>
      <c r="D22" s="6">
        <v>5</v>
      </c>
      <c r="E22" s="7">
        <f t="shared" si="0"/>
        <v>5</v>
      </c>
      <c r="F22" s="10" t="s">
        <v>127</v>
      </c>
      <c r="G22" s="9">
        <v>0</v>
      </c>
      <c r="H22" s="7">
        <f t="shared" si="1"/>
        <v>0</v>
      </c>
    </row>
    <row r="23" spans="1:8" ht="17" x14ac:dyDescent="0.2">
      <c r="A23" s="83" t="s">
        <v>32</v>
      </c>
      <c r="B23" s="55">
        <v>1</v>
      </c>
      <c r="C23" s="84" t="s">
        <v>34</v>
      </c>
      <c r="D23" s="6">
        <v>5</v>
      </c>
      <c r="E23" s="7">
        <f t="shared" si="0"/>
        <v>5</v>
      </c>
      <c r="F23" s="13" t="s">
        <v>135</v>
      </c>
      <c r="G23" s="9">
        <v>5</v>
      </c>
      <c r="H23" s="7">
        <f t="shared" si="1"/>
        <v>5</v>
      </c>
    </row>
    <row r="24" spans="1:8" ht="17" x14ac:dyDescent="0.2">
      <c r="A24" s="83" t="s">
        <v>35</v>
      </c>
      <c r="B24" s="55">
        <v>1</v>
      </c>
      <c r="C24" s="84" t="s">
        <v>36</v>
      </c>
      <c r="D24" s="6">
        <v>5</v>
      </c>
      <c r="E24" s="7">
        <f t="shared" si="0"/>
        <v>5</v>
      </c>
      <c r="F24" s="10" t="s">
        <v>127</v>
      </c>
      <c r="G24" s="9">
        <v>0</v>
      </c>
      <c r="H24" s="7">
        <f t="shared" si="1"/>
        <v>0</v>
      </c>
    </row>
    <row r="25" spans="1:8" ht="17" x14ac:dyDescent="0.2">
      <c r="A25" s="83" t="s">
        <v>35</v>
      </c>
      <c r="B25" s="55">
        <v>1</v>
      </c>
      <c r="C25" s="84" t="s">
        <v>37</v>
      </c>
      <c r="D25" s="6">
        <v>5</v>
      </c>
      <c r="E25" s="7">
        <f t="shared" si="0"/>
        <v>5</v>
      </c>
      <c r="F25" s="8" t="s">
        <v>143</v>
      </c>
      <c r="G25" s="9">
        <v>3</v>
      </c>
      <c r="H25" s="7">
        <f t="shared" si="1"/>
        <v>3</v>
      </c>
    </row>
    <row r="26" spans="1:8" ht="17" x14ac:dyDescent="0.2">
      <c r="A26" s="83" t="s">
        <v>38</v>
      </c>
      <c r="B26" s="55">
        <v>1</v>
      </c>
      <c r="C26" s="84" t="s">
        <v>39</v>
      </c>
      <c r="D26" s="6">
        <v>5</v>
      </c>
      <c r="E26" s="7">
        <f t="shared" si="0"/>
        <v>5</v>
      </c>
      <c r="F26" s="10" t="s">
        <v>127</v>
      </c>
      <c r="G26" s="9">
        <v>0</v>
      </c>
      <c r="H26" s="7">
        <f t="shared" si="1"/>
        <v>0</v>
      </c>
    </row>
    <row r="27" spans="1:8" ht="17" x14ac:dyDescent="0.2">
      <c r="A27" s="83" t="s">
        <v>38</v>
      </c>
      <c r="B27" s="55">
        <v>1</v>
      </c>
      <c r="C27" s="84" t="s">
        <v>40</v>
      </c>
      <c r="D27" s="6">
        <v>5</v>
      </c>
      <c r="E27" s="7">
        <f t="shared" si="0"/>
        <v>5</v>
      </c>
      <c r="F27" s="13" t="s">
        <v>135</v>
      </c>
      <c r="G27" s="9">
        <v>5</v>
      </c>
      <c r="H27" s="7">
        <f t="shared" si="1"/>
        <v>5</v>
      </c>
    </row>
    <row r="28" spans="1:8" ht="17" x14ac:dyDescent="0.2">
      <c r="A28" s="83" t="s">
        <v>41</v>
      </c>
      <c r="B28" s="55">
        <v>1</v>
      </c>
      <c r="C28" s="84" t="s">
        <v>42</v>
      </c>
      <c r="D28" s="6">
        <v>5</v>
      </c>
      <c r="E28" s="7">
        <f t="shared" si="0"/>
        <v>5</v>
      </c>
      <c r="F28" s="10" t="s">
        <v>127</v>
      </c>
      <c r="G28" s="9">
        <v>0</v>
      </c>
      <c r="H28" s="7">
        <f t="shared" si="1"/>
        <v>0</v>
      </c>
    </row>
    <row r="29" spans="1:8" ht="17" x14ac:dyDescent="0.2">
      <c r="A29" s="83" t="s">
        <v>41</v>
      </c>
      <c r="B29" s="55">
        <v>1</v>
      </c>
      <c r="C29" s="84" t="s">
        <v>43</v>
      </c>
      <c r="D29" s="6">
        <v>5</v>
      </c>
      <c r="E29" s="7">
        <f t="shared" si="0"/>
        <v>5</v>
      </c>
      <c r="F29" s="10" t="s">
        <v>127</v>
      </c>
      <c r="G29" s="9">
        <v>0</v>
      </c>
      <c r="H29" s="7">
        <f t="shared" si="1"/>
        <v>0</v>
      </c>
    </row>
    <row r="30" spans="1:8" ht="17" x14ac:dyDescent="0.2">
      <c r="A30" s="83" t="s">
        <v>41</v>
      </c>
      <c r="B30" s="55">
        <v>1</v>
      </c>
      <c r="C30" s="84" t="s">
        <v>44</v>
      </c>
      <c r="D30" s="6">
        <v>5</v>
      </c>
      <c r="E30" s="7">
        <f t="shared" si="0"/>
        <v>5</v>
      </c>
      <c r="F30" s="10" t="s">
        <v>127</v>
      </c>
      <c r="G30" s="9">
        <v>0</v>
      </c>
      <c r="H30" s="7">
        <f t="shared" si="1"/>
        <v>0</v>
      </c>
    </row>
    <row r="31" spans="1:8" ht="17" x14ac:dyDescent="0.2">
      <c r="A31" s="83" t="s">
        <v>41</v>
      </c>
      <c r="B31" s="55">
        <v>1</v>
      </c>
      <c r="C31" s="84" t="s">
        <v>45</v>
      </c>
      <c r="D31" s="6">
        <v>5</v>
      </c>
      <c r="E31" s="7">
        <f t="shared" si="0"/>
        <v>5</v>
      </c>
      <c r="F31" s="12" t="s">
        <v>132</v>
      </c>
      <c r="G31" s="9">
        <v>1</v>
      </c>
      <c r="H31" s="7">
        <f t="shared" si="1"/>
        <v>1</v>
      </c>
    </row>
    <row r="32" spans="1:8" ht="17" x14ac:dyDescent="0.2">
      <c r="A32" s="83" t="s">
        <v>46</v>
      </c>
      <c r="B32" s="55">
        <v>1</v>
      </c>
      <c r="C32" s="84" t="s">
        <v>47</v>
      </c>
      <c r="D32" s="6">
        <v>5</v>
      </c>
      <c r="E32" s="7">
        <f t="shared" si="0"/>
        <v>5</v>
      </c>
      <c r="F32" s="13" t="s">
        <v>135</v>
      </c>
      <c r="G32" s="9">
        <v>5</v>
      </c>
      <c r="H32" s="7">
        <f t="shared" si="1"/>
        <v>5</v>
      </c>
    </row>
    <row r="33" spans="1:8" ht="17" x14ac:dyDescent="0.2">
      <c r="A33" s="83" t="s">
        <v>46</v>
      </c>
      <c r="B33" s="55">
        <v>1</v>
      </c>
      <c r="C33" s="84" t="s">
        <v>48</v>
      </c>
      <c r="D33" s="6">
        <v>5</v>
      </c>
      <c r="E33" s="7">
        <f t="shared" si="0"/>
        <v>5</v>
      </c>
      <c r="F33" s="10" t="s">
        <v>127</v>
      </c>
      <c r="G33" s="9">
        <v>0</v>
      </c>
      <c r="H33" s="7">
        <f t="shared" si="1"/>
        <v>0</v>
      </c>
    </row>
    <row r="34" spans="1:8" ht="17" x14ac:dyDescent="0.2">
      <c r="A34" s="83" t="s">
        <v>46</v>
      </c>
      <c r="B34" s="55">
        <v>1</v>
      </c>
      <c r="C34" s="84" t="s">
        <v>49</v>
      </c>
      <c r="D34" s="6">
        <v>5</v>
      </c>
      <c r="E34" s="7">
        <f t="shared" si="0"/>
        <v>5</v>
      </c>
      <c r="F34" s="10" t="s">
        <v>144</v>
      </c>
      <c r="G34" s="9">
        <v>0</v>
      </c>
      <c r="H34" s="7">
        <f t="shared" si="1"/>
        <v>0</v>
      </c>
    </row>
    <row r="35" spans="1:8" ht="17" x14ac:dyDescent="0.2">
      <c r="A35" s="83" t="s">
        <v>50</v>
      </c>
      <c r="B35" s="55">
        <v>1</v>
      </c>
      <c r="C35" s="84" t="s">
        <v>51</v>
      </c>
      <c r="D35" s="6">
        <v>5</v>
      </c>
      <c r="E35" s="7">
        <f t="shared" ref="E35:E66" si="2">D35/$B35</f>
        <v>5</v>
      </c>
      <c r="F35" s="13" t="s">
        <v>135</v>
      </c>
      <c r="G35" s="9">
        <v>5</v>
      </c>
      <c r="H35" s="7">
        <f t="shared" ref="H35:H66" si="3">G35/$B35</f>
        <v>5</v>
      </c>
    </row>
    <row r="36" spans="1:8" ht="17" x14ac:dyDescent="0.2">
      <c r="A36" s="83" t="s">
        <v>50</v>
      </c>
      <c r="B36" s="55">
        <v>1</v>
      </c>
      <c r="C36" s="84" t="s">
        <v>52</v>
      </c>
      <c r="D36" s="6">
        <v>5</v>
      </c>
      <c r="E36" s="7">
        <f t="shared" si="2"/>
        <v>5</v>
      </c>
      <c r="F36" s="8" t="s">
        <v>145</v>
      </c>
      <c r="G36" s="9">
        <v>3</v>
      </c>
      <c r="H36" s="7">
        <f t="shared" si="3"/>
        <v>3</v>
      </c>
    </row>
    <row r="37" spans="1:8" ht="17" x14ac:dyDescent="0.2">
      <c r="A37" s="83" t="s">
        <v>50</v>
      </c>
      <c r="B37" s="55">
        <v>1</v>
      </c>
      <c r="C37" s="84" t="s">
        <v>53</v>
      </c>
      <c r="D37" s="6">
        <v>5</v>
      </c>
      <c r="E37" s="7">
        <f t="shared" si="2"/>
        <v>5</v>
      </c>
      <c r="F37" s="10" t="s">
        <v>127</v>
      </c>
      <c r="G37" s="9">
        <v>0</v>
      </c>
      <c r="H37" s="7">
        <f t="shared" si="3"/>
        <v>0</v>
      </c>
    </row>
    <row r="38" spans="1:8" ht="17" x14ac:dyDescent="0.2">
      <c r="A38" s="83" t="s">
        <v>54</v>
      </c>
      <c r="B38" s="55">
        <v>1</v>
      </c>
      <c r="C38" s="84" t="s">
        <v>55</v>
      </c>
      <c r="D38" s="6">
        <v>5</v>
      </c>
      <c r="E38" s="7">
        <f t="shared" si="2"/>
        <v>5</v>
      </c>
      <c r="F38" s="13" t="s">
        <v>135</v>
      </c>
      <c r="G38" s="9">
        <v>5</v>
      </c>
      <c r="H38" s="7">
        <f t="shared" si="3"/>
        <v>5</v>
      </c>
    </row>
    <row r="39" spans="1:8" ht="17" x14ac:dyDescent="0.2">
      <c r="A39" s="83" t="s">
        <v>56</v>
      </c>
      <c r="B39" s="55">
        <v>1</v>
      </c>
      <c r="C39" s="84" t="s">
        <v>57</v>
      </c>
      <c r="D39" s="6">
        <v>5</v>
      </c>
      <c r="E39" s="7">
        <f t="shared" si="2"/>
        <v>5</v>
      </c>
      <c r="F39" s="10" t="s">
        <v>127</v>
      </c>
      <c r="G39" s="9">
        <v>0</v>
      </c>
      <c r="H39" s="7">
        <f t="shared" si="3"/>
        <v>0</v>
      </c>
    </row>
    <row r="40" spans="1:8" ht="17" x14ac:dyDescent="0.2">
      <c r="A40" s="83" t="s">
        <v>56</v>
      </c>
      <c r="B40" s="55">
        <v>1</v>
      </c>
      <c r="C40" s="84" t="s">
        <v>58</v>
      </c>
      <c r="D40" s="6">
        <v>5</v>
      </c>
      <c r="E40" s="7">
        <f t="shared" si="2"/>
        <v>5</v>
      </c>
      <c r="F40" s="10" t="s">
        <v>127</v>
      </c>
      <c r="G40" s="9">
        <v>0</v>
      </c>
      <c r="H40" s="7">
        <f t="shared" si="3"/>
        <v>0</v>
      </c>
    </row>
    <row r="41" spans="1:8" ht="17" x14ac:dyDescent="0.2">
      <c r="A41" s="83" t="s">
        <v>59</v>
      </c>
      <c r="B41" s="55">
        <v>1</v>
      </c>
      <c r="C41" s="84" t="s">
        <v>60</v>
      </c>
      <c r="D41" s="6">
        <v>5</v>
      </c>
      <c r="E41" s="7">
        <f t="shared" si="2"/>
        <v>5</v>
      </c>
      <c r="F41" s="8" t="s">
        <v>144</v>
      </c>
      <c r="G41" s="9">
        <v>3</v>
      </c>
      <c r="H41" s="7">
        <f t="shared" si="3"/>
        <v>3</v>
      </c>
    </row>
    <row r="42" spans="1:8" ht="17" x14ac:dyDescent="0.2">
      <c r="A42" s="83" t="s">
        <v>59</v>
      </c>
      <c r="B42" s="55">
        <v>1</v>
      </c>
      <c r="C42" s="84" t="s">
        <v>61</v>
      </c>
      <c r="D42" s="6">
        <v>5</v>
      </c>
      <c r="E42" s="7">
        <f t="shared" si="2"/>
        <v>5</v>
      </c>
      <c r="F42" s="13" t="s">
        <v>135</v>
      </c>
      <c r="G42" s="9">
        <v>5</v>
      </c>
      <c r="H42" s="7">
        <f t="shared" si="3"/>
        <v>5</v>
      </c>
    </row>
    <row r="43" spans="1:8" ht="17" x14ac:dyDescent="0.2">
      <c r="A43" s="83" t="s">
        <v>59</v>
      </c>
      <c r="B43" s="55">
        <v>1</v>
      </c>
      <c r="C43" s="84" t="s">
        <v>62</v>
      </c>
      <c r="D43" s="6">
        <v>5</v>
      </c>
      <c r="E43" s="7">
        <f t="shared" si="2"/>
        <v>5</v>
      </c>
      <c r="F43" s="13" t="s">
        <v>146</v>
      </c>
      <c r="G43" s="9">
        <v>5</v>
      </c>
      <c r="H43" s="7">
        <f t="shared" si="3"/>
        <v>5</v>
      </c>
    </row>
    <row r="44" spans="1:8" ht="17" x14ac:dyDescent="0.2">
      <c r="A44" s="83" t="s">
        <v>63</v>
      </c>
      <c r="B44" s="55">
        <v>1</v>
      </c>
      <c r="C44" s="84" t="s">
        <v>64</v>
      </c>
      <c r="D44" s="6">
        <v>5</v>
      </c>
      <c r="E44" s="7">
        <f t="shared" si="2"/>
        <v>5</v>
      </c>
      <c r="F44" s="8" t="s">
        <v>151</v>
      </c>
      <c r="G44" s="9">
        <v>3</v>
      </c>
      <c r="H44" s="7">
        <f t="shared" si="3"/>
        <v>3</v>
      </c>
    </row>
    <row r="45" spans="1:8" ht="17" x14ac:dyDescent="0.2">
      <c r="A45" s="83" t="s">
        <v>63</v>
      </c>
      <c r="B45" s="55">
        <v>1</v>
      </c>
      <c r="C45" s="84" t="s">
        <v>65</v>
      </c>
      <c r="D45" s="6">
        <v>5</v>
      </c>
      <c r="E45" s="7">
        <f t="shared" si="2"/>
        <v>5</v>
      </c>
      <c r="F45" s="13" t="s">
        <v>135</v>
      </c>
      <c r="G45" s="9">
        <v>5</v>
      </c>
      <c r="H45" s="7">
        <f t="shared" si="3"/>
        <v>5</v>
      </c>
    </row>
    <row r="46" spans="1:8" ht="17" x14ac:dyDescent="0.2">
      <c r="A46" s="83" t="s">
        <v>63</v>
      </c>
      <c r="B46" s="55">
        <v>1</v>
      </c>
      <c r="C46" s="84" t="s">
        <v>66</v>
      </c>
      <c r="D46" s="6">
        <v>5</v>
      </c>
      <c r="E46" s="7">
        <f t="shared" si="2"/>
        <v>5</v>
      </c>
      <c r="F46" s="8" t="s">
        <v>152</v>
      </c>
      <c r="G46" s="9">
        <v>3</v>
      </c>
      <c r="H46" s="7">
        <f t="shared" si="3"/>
        <v>3</v>
      </c>
    </row>
    <row r="47" spans="1:8" ht="34" x14ac:dyDescent="0.2">
      <c r="A47" s="83" t="s">
        <v>63</v>
      </c>
      <c r="B47" s="55">
        <v>1</v>
      </c>
      <c r="C47" s="84" t="s">
        <v>67</v>
      </c>
      <c r="D47" s="6">
        <v>5</v>
      </c>
      <c r="E47" s="7">
        <f t="shared" si="2"/>
        <v>5</v>
      </c>
      <c r="F47" s="8" t="s">
        <v>153</v>
      </c>
      <c r="G47" s="9">
        <v>3</v>
      </c>
      <c r="H47" s="7">
        <f t="shared" si="3"/>
        <v>3</v>
      </c>
    </row>
    <row r="48" spans="1:8" ht="17" x14ac:dyDescent="0.2">
      <c r="A48" s="83" t="s">
        <v>63</v>
      </c>
      <c r="B48" s="55">
        <v>1</v>
      </c>
      <c r="C48" s="84" t="s">
        <v>68</v>
      </c>
      <c r="D48" s="6">
        <v>5</v>
      </c>
      <c r="E48" s="7">
        <f t="shared" si="2"/>
        <v>5</v>
      </c>
      <c r="F48" s="8" t="s">
        <v>154</v>
      </c>
      <c r="G48" s="9">
        <v>3</v>
      </c>
      <c r="H48" s="7">
        <f t="shared" si="3"/>
        <v>3</v>
      </c>
    </row>
    <row r="49" spans="1:8" ht="17" x14ac:dyDescent="0.2">
      <c r="A49" s="83" t="s">
        <v>69</v>
      </c>
      <c r="B49" s="55">
        <v>2</v>
      </c>
      <c r="C49" s="84" t="s">
        <v>70</v>
      </c>
      <c r="D49" s="6">
        <v>5</v>
      </c>
      <c r="E49" s="7">
        <f t="shared" si="2"/>
        <v>2.5</v>
      </c>
      <c r="F49" s="8" t="s">
        <v>125</v>
      </c>
      <c r="G49" s="9">
        <v>3</v>
      </c>
      <c r="H49" s="7">
        <f t="shared" si="3"/>
        <v>1.5</v>
      </c>
    </row>
    <row r="50" spans="1:8" ht="17" x14ac:dyDescent="0.2">
      <c r="A50" s="83" t="s">
        <v>7</v>
      </c>
      <c r="B50" s="55">
        <v>2</v>
      </c>
      <c r="C50" s="84" t="s">
        <v>71</v>
      </c>
      <c r="D50" s="6">
        <v>5</v>
      </c>
      <c r="E50" s="7">
        <f t="shared" si="2"/>
        <v>2.5</v>
      </c>
      <c r="F50" s="10" t="s">
        <v>127</v>
      </c>
      <c r="G50" s="9">
        <v>0</v>
      </c>
      <c r="H50" s="7">
        <f t="shared" si="3"/>
        <v>0</v>
      </c>
    </row>
    <row r="51" spans="1:8" ht="17" x14ac:dyDescent="0.2">
      <c r="A51" s="83" t="s">
        <v>72</v>
      </c>
      <c r="B51" s="55">
        <v>2</v>
      </c>
      <c r="C51" s="84" t="s">
        <v>73</v>
      </c>
      <c r="D51" s="6">
        <v>5</v>
      </c>
      <c r="E51" s="7">
        <f t="shared" si="2"/>
        <v>2.5</v>
      </c>
      <c r="F51" s="10" t="s">
        <v>127</v>
      </c>
      <c r="G51" s="9">
        <v>0</v>
      </c>
      <c r="H51" s="7">
        <f t="shared" si="3"/>
        <v>0</v>
      </c>
    </row>
    <row r="52" spans="1:8" ht="17" x14ac:dyDescent="0.2">
      <c r="A52" s="83" t="s">
        <v>13</v>
      </c>
      <c r="B52" s="55">
        <v>2</v>
      </c>
      <c r="C52" s="84" t="s">
        <v>74</v>
      </c>
      <c r="D52" s="6">
        <v>5</v>
      </c>
      <c r="E52" s="7">
        <f t="shared" si="2"/>
        <v>2.5</v>
      </c>
      <c r="F52" s="8" t="s">
        <v>129</v>
      </c>
      <c r="G52" s="9">
        <v>3</v>
      </c>
      <c r="H52" s="7">
        <f t="shared" si="3"/>
        <v>1.5</v>
      </c>
    </row>
    <row r="53" spans="1:8" ht="17" x14ac:dyDescent="0.2">
      <c r="A53" s="83" t="s">
        <v>13</v>
      </c>
      <c r="B53" s="55">
        <v>2</v>
      </c>
      <c r="C53" s="84" t="s">
        <v>75</v>
      </c>
      <c r="D53" s="6">
        <v>5</v>
      </c>
      <c r="E53" s="7">
        <f t="shared" si="2"/>
        <v>2.5</v>
      </c>
      <c r="F53" s="11" t="s">
        <v>130</v>
      </c>
      <c r="G53" s="9">
        <v>1</v>
      </c>
      <c r="H53" s="7">
        <f t="shared" si="3"/>
        <v>0.5</v>
      </c>
    </row>
    <row r="54" spans="1:8" ht="17" x14ac:dyDescent="0.2">
      <c r="A54" s="83" t="s">
        <v>13</v>
      </c>
      <c r="B54" s="55">
        <v>2</v>
      </c>
      <c r="C54" s="84" t="s">
        <v>76</v>
      </c>
      <c r="D54" s="6">
        <v>5</v>
      </c>
      <c r="E54" s="7">
        <f t="shared" si="2"/>
        <v>2.5</v>
      </c>
      <c r="F54" s="8" t="s">
        <v>131</v>
      </c>
      <c r="G54" s="9">
        <v>3</v>
      </c>
      <c r="H54" s="7">
        <f t="shared" si="3"/>
        <v>1.5</v>
      </c>
    </row>
    <row r="55" spans="1:8" ht="17" x14ac:dyDescent="0.2">
      <c r="A55" s="83" t="s">
        <v>77</v>
      </c>
      <c r="B55" s="55">
        <v>2</v>
      </c>
      <c r="C55" s="84" t="s">
        <v>78</v>
      </c>
      <c r="D55" s="6">
        <v>5</v>
      </c>
      <c r="E55" s="7">
        <f t="shared" si="2"/>
        <v>2.5</v>
      </c>
      <c r="F55" s="12" t="s">
        <v>133</v>
      </c>
      <c r="G55" s="9">
        <v>1</v>
      </c>
      <c r="H55" s="7">
        <f t="shared" si="3"/>
        <v>0.5</v>
      </c>
    </row>
    <row r="56" spans="1:8" ht="17" x14ac:dyDescent="0.2">
      <c r="A56" s="83" t="s">
        <v>17</v>
      </c>
      <c r="B56" s="55">
        <v>2</v>
      </c>
      <c r="C56" s="84" t="s">
        <v>79</v>
      </c>
      <c r="D56" s="6">
        <v>5</v>
      </c>
      <c r="E56" s="7">
        <f t="shared" si="2"/>
        <v>2.5</v>
      </c>
      <c r="F56" s="10" t="s">
        <v>127</v>
      </c>
      <c r="G56" s="9">
        <v>0</v>
      </c>
      <c r="H56" s="7">
        <f t="shared" si="3"/>
        <v>0</v>
      </c>
    </row>
    <row r="57" spans="1:8" ht="17" x14ac:dyDescent="0.2">
      <c r="A57" s="83" t="s">
        <v>20</v>
      </c>
      <c r="B57" s="55">
        <v>2</v>
      </c>
      <c r="C57" s="84" t="s">
        <v>80</v>
      </c>
      <c r="D57" s="6">
        <v>5</v>
      </c>
      <c r="E57" s="7">
        <f t="shared" si="2"/>
        <v>2.5</v>
      </c>
      <c r="F57" s="8" t="s">
        <v>138</v>
      </c>
      <c r="G57" s="9">
        <v>3</v>
      </c>
      <c r="H57" s="7">
        <f t="shared" si="3"/>
        <v>1.5</v>
      </c>
    </row>
    <row r="58" spans="1:8" ht="17" x14ac:dyDescent="0.2">
      <c r="A58" s="83" t="s">
        <v>20</v>
      </c>
      <c r="B58" s="55">
        <v>2</v>
      </c>
      <c r="C58" s="84" t="s">
        <v>81</v>
      </c>
      <c r="D58" s="6">
        <v>5</v>
      </c>
      <c r="E58" s="7">
        <f t="shared" si="2"/>
        <v>2.5</v>
      </c>
      <c r="F58" s="10" t="s">
        <v>127</v>
      </c>
      <c r="G58" s="9">
        <v>0</v>
      </c>
      <c r="H58" s="7">
        <f t="shared" si="3"/>
        <v>0</v>
      </c>
    </row>
    <row r="59" spans="1:8" ht="17" x14ac:dyDescent="0.2">
      <c r="A59" s="83" t="s">
        <v>20</v>
      </c>
      <c r="B59" s="55">
        <v>2</v>
      </c>
      <c r="C59" s="84" t="s">
        <v>82</v>
      </c>
      <c r="D59" s="6">
        <v>5</v>
      </c>
      <c r="E59" s="7">
        <f t="shared" si="2"/>
        <v>2.5</v>
      </c>
      <c r="F59" s="10" t="s">
        <v>127</v>
      </c>
      <c r="G59" s="9">
        <v>0</v>
      </c>
      <c r="H59" s="7">
        <f t="shared" si="3"/>
        <v>0</v>
      </c>
    </row>
    <row r="60" spans="1:8" ht="17" x14ac:dyDescent="0.2">
      <c r="A60" s="83" t="s">
        <v>20</v>
      </c>
      <c r="B60" s="55">
        <v>2</v>
      </c>
      <c r="C60" s="84" t="s">
        <v>83</v>
      </c>
      <c r="D60" s="6">
        <v>5</v>
      </c>
      <c r="E60" s="7">
        <f t="shared" si="2"/>
        <v>2.5</v>
      </c>
      <c r="F60" s="8" t="s">
        <v>139</v>
      </c>
      <c r="G60" s="9">
        <v>3</v>
      </c>
      <c r="H60" s="7">
        <f t="shared" si="3"/>
        <v>1.5</v>
      </c>
    </row>
    <row r="61" spans="1:8" ht="17" x14ac:dyDescent="0.2">
      <c r="A61" s="83" t="s">
        <v>20</v>
      </c>
      <c r="B61" s="55">
        <v>2</v>
      </c>
      <c r="C61" s="84" t="s">
        <v>84</v>
      </c>
      <c r="D61" s="6">
        <v>5</v>
      </c>
      <c r="E61" s="7">
        <f t="shared" si="2"/>
        <v>2.5</v>
      </c>
      <c r="F61" s="10" t="s">
        <v>127</v>
      </c>
      <c r="G61" s="9">
        <v>0</v>
      </c>
      <c r="H61" s="7">
        <f t="shared" si="3"/>
        <v>0</v>
      </c>
    </row>
    <row r="62" spans="1:8" ht="17" x14ac:dyDescent="0.2">
      <c r="A62" s="83" t="s">
        <v>32</v>
      </c>
      <c r="B62" s="55">
        <v>2</v>
      </c>
      <c r="C62" s="84" t="s">
        <v>85</v>
      </c>
      <c r="D62" s="6">
        <v>5</v>
      </c>
      <c r="E62" s="7">
        <f t="shared" si="2"/>
        <v>2.5</v>
      </c>
      <c r="F62" s="8" t="s">
        <v>142</v>
      </c>
      <c r="G62" s="9">
        <v>3</v>
      </c>
      <c r="H62" s="7">
        <f t="shared" si="3"/>
        <v>1.5</v>
      </c>
    </row>
    <row r="63" spans="1:8" ht="17" x14ac:dyDescent="0.2">
      <c r="A63" s="83" t="s">
        <v>32</v>
      </c>
      <c r="B63" s="55">
        <v>2</v>
      </c>
      <c r="C63" s="84" t="s">
        <v>86</v>
      </c>
      <c r="D63" s="6">
        <v>5</v>
      </c>
      <c r="E63" s="7">
        <f t="shared" si="2"/>
        <v>2.5</v>
      </c>
      <c r="F63" s="10" t="s">
        <v>127</v>
      </c>
      <c r="G63" s="9">
        <v>0</v>
      </c>
      <c r="H63" s="7">
        <f t="shared" si="3"/>
        <v>0</v>
      </c>
    </row>
    <row r="64" spans="1:8" ht="17" x14ac:dyDescent="0.2">
      <c r="A64" s="83" t="s">
        <v>35</v>
      </c>
      <c r="B64" s="55">
        <v>2</v>
      </c>
      <c r="C64" s="84" t="s">
        <v>87</v>
      </c>
      <c r="D64" s="6">
        <v>5</v>
      </c>
      <c r="E64" s="7">
        <f t="shared" si="2"/>
        <v>2.5</v>
      </c>
      <c r="F64" s="10" t="s">
        <v>127</v>
      </c>
      <c r="G64" s="9">
        <v>0</v>
      </c>
      <c r="H64" s="7">
        <f t="shared" si="3"/>
        <v>0</v>
      </c>
    </row>
    <row r="65" spans="1:8" ht="17" x14ac:dyDescent="0.2">
      <c r="A65" s="83" t="s">
        <v>38</v>
      </c>
      <c r="B65" s="55">
        <v>2</v>
      </c>
      <c r="C65" s="84" t="s">
        <v>88</v>
      </c>
      <c r="D65" s="6">
        <v>5</v>
      </c>
      <c r="E65" s="7">
        <f t="shared" si="2"/>
        <v>2.5</v>
      </c>
      <c r="F65" s="12" t="s">
        <v>132</v>
      </c>
      <c r="G65" s="9">
        <v>1</v>
      </c>
      <c r="H65" s="7">
        <f t="shared" si="3"/>
        <v>0.5</v>
      </c>
    </row>
    <row r="66" spans="1:8" ht="17" x14ac:dyDescent="0.2">
      <c r="A66" s="83" t="s">
        <v>41</v>
      </c>
      <c r="B66" s="55">
        <v>2</v>
      </c>
      <c r="C66" s="84" t="s">
        <v>89</v>
      </c>
      <c r="D66" s="6">
        <v>5</v>
      </c>
      <c r="E66" s="7">
        <f t="shared" si="2"/>
        <v>2.5</v>
      </c>
      <c r="F66" s="10" t="s">
        <v>127</v>
      </c>
      <c r="G66" s="9">
        <v>0</v>
      </c>
      <c r="H66" s="7">
        <f t="shared" si="3"/>
        <v>0</v>
      </c>
    </row>
    <row r="67" spans="1:8" ht="17" x14ac:dyDescent="0.2">
      <c r="A67" s="83" t="s">
        <v>41</v>
      </c>
      <c r="B67" s="55">
        <v>2</v>
      </c>
      <c r="C67" s="84" t="s">
        <v>90</v>
      </c>
      <c r="D67" s="6">
        <v>5</v>
      </c>
      <c r="E67" s="7">
        <f t="shared" ref="E67:E98" si="4">D67/$B67</f>
        <v>2.5</v>
      </c>
      <c r="F67" s="10" t="s">
        <v>127</v>
      </c>
      <c r="G67" s="9">
        <v>0</v>
      </c>
      <c r="H67" s="7">
        <f t="shared" ref="H67:H98" si="5">G67/$B67</f>
        <v>0</v>
      </c>
    </row>
    <row r="68" spans="1:8" ht="17" x14ac:dyDescent="0.2">
      <c r="A68" s="83" t="s">
        <v>41</v>
      </c>
      <c r="B68" s="55">
        <v>2</v>
      </c>
      <c r="C68" s="84" t="s">
        <v>91</v>
      </c>
      <c r="D68" s="6">
        <v>5</v>
      </c>
      <c r="E68" s="7">
        <f t="shared" si="4"/>
        <v>2.5</v>
      </c>
      <c r="F68" s="8" t="s">
        <v>125</v>
      </c>
      <c r="G68" s="9">
        <v>3</v>
      </c>
      <c r="H68" s="7">
        <f t="shared" si="5"/>
        <v>1.5</v>
      </c>
    </row>
    <row r="69" spans="1:8" ht="17" x14ac:dyDescent="0.2">
      <c r="A69" s="83" t="s">
        <v>92</v>
      </c>
      <c r="B69" s="55">
        <v>2</v>
      </c>
      <c r="C69" s="84" t="s">
        <v>93</v>
      </c>
      <c r="D69" s="6">
        <v>5</v>
      </c>
      <c r="E69" s="7">
        <f t="shared" si="4"/>
        <v>2.5</v>
      </c>
      <c r="F69" s="13" t="s">
        <v>135</v>
      </c>
      <c r="G69" s="9">
        <v>5</v>
      </c>
      <c r="H69" s="7">
        <f t="shared" si="5"/>
        <v>2.5</v>
      </c>
    </row>
    <row r="70" spans="1:8" ht="17" x14ac:dyDescent="0.2">
      <c r="A70" s="83" t="s">
        <v>92</v>
      </c>
      <c r="B70" s="55">
        <v>2</v>
      </c>
      <c r="C70" s="84" t="s">
        <v>94</v>
      </c>
      <c r="D70" s="6">
        <v>5</v>
      </c>
      <c r="E70" s="7">
        <f t="shared" si="4"/>
        <v>2.5</v>
      </c>
      <c r="F70" s="8" t="s">
        <v>143</v>
      </c>
      <c r="G70" s="9">
        <v>3</v>
      </c>
      <c r="H70" s="7">
        <f t="shared" si="5"/>
        <v>1.5</v>
      </c>
    </row>
    <row r="71" spans="1:8" ht="17" x14ac:dyDescent="0.2">
      <c r="A71" s="83" t="s">
        <v>59</v>
      </c>
      <c r="B71" s="55">
        <v>2</v>
      </c>
      <c r="C71" s="84" t="s">
        <v>95</v>
      </c>
      <c r="D71" s="6">
        <v>5</v>
      </c>
      <c r="E71" s="7">
        <f t="shared" si="4"/>
        <v>2.5</v>
      </c>
      <c r="F71" s="13" t="s">
        <v>147</v>
      </c>
      <c r="G71" s="9">
        <v>5</v>
      </c>
      <c r="H71" s="7">
        <f t="shared" si="5"/>
        <v>2.5</v>
      </c>
    </row>
    <row r="72" spans="1:8" ht="17" x14ac:dyDescent="0.2">
      <c r="A72" s="83" t="s">
        <v>59</v>
      </c>
      <c r="B72" s="55">
        <v>2</v>
      </c>
      <c r="C72" s="84" t="s">
        <v>96</v>
      </c>
      <c r="D72" s="6">
        <v>5</v>
      </c>
      <c r="E72" s="7">
        <f t="shared" si="4"/>
        <v>2.5</v>
      </c>
      <c r="F72" s="8" t="s">
        <v>148</v>
      </c>
      <c r="G72" s="9">
        <v>3</v>
      </c>
      <c r="H72" s="7">
        <f t="shared" si="5"/>
        <v>1.5</v>
      </c>
    </row>
    <row r="73" spans="1:8" ht="17" x14ac:dyDescent="0.2">
      <c r="A73" s="83" t="s">
        <v>97</v>
      </c>
      <c r="B73" s="55">
        <v>2</v>
      </c>
      <c r="C73" s="84" t="s">
        <v>98</v>
      </c>
      <c r="D73" s="6">
        <v>5</v>
      </c>
      <c r="E73" s="7">
        <f t="shared" si="4"/>
        <v>2.5</v>
      </c>
      <c r="F73" s="13" t="s">
        <v>135</v>
      </c>
      <c r="G73" s="9">
        <v>5</v>
      </c>
      <c r="H73" s="7">
        <f t="shared" si="5"/>
        <v>2.5</v>
      </c>
    </row>
    <row r="74" spans="1:8" ht="17" x14ac:dyDescent="0.2">
      <c r="A74" s="83" t="s">
        <v>97</v>
      </c>
      <c r="B74" s="55">
        <v>2</v>
      </c>
      <c r="C74" s="84" t="s">
        <v>99</v>
      </c>
      <c r="D74" s="6">
        <v>5</v>
      </c>
      <c r="E74" s="7">
        <f t="shared" si="4"/>
        <v>2.5</v>
      </c>
      <c r="F74" s="13" t="s">
        <v>150</v>
      </c>
      <c r="G74" s="9">
        <v>5</v>
      </c>
      <c r="H74" s="7">
        <f t="shared" si="5"/>
        <v>2.5</v>
      </c>
    </row>
    <row r="75" spans="1:8" ht="17" x14ac:dyDescent="0.2">
      <c r="A75" s="83" t="s">
        <v>63</v>
      </c>
      <c r="B75" s="55">
        <v>2</v>
      </c>
      <c r="C75" s="84" t="s">
        <v>100</v>
      </c>
      <c r="D75" s="6">
        <v>5</v>
      </c>
      <c r="E75" s="7">
        <f t="shared" si="4"/>
        <v>2.5</v>
      </c>
      <c r="F75" s="8" t="s">
        <v>155</v>
      </c>
      <c r="G75" s="9">
        <v>3</v>
      </c>
      <c r="H75" s="7">
        <f t="shared" si="5"/>
        <v>1.5</v>
      </c>
    </row>
    <row r="76" spans="1:8" ht="17" x14ac:dyDescent="0.2">
      <c r="A76" s="83" t="s">
        <v>63</v>
      </c>
      <c r="B76" s="55">
        <v>2</v>
      </c>
      <c r="C76" s="84" t="s">
        <v>101</v>
      </c>
      <c r="D76" s="6">
        <v>5</v>
      </c>
      <c r="E76" s="7">
        <f t="shared" si="4"/>
        <v>2.5</v>
      </c>
      <c r="F76" s="11" t="s">
        <v>132</v>
      </c>
      <c r="G76" s="9">
        <v>1</v>
      </c>
      <c r="H76" s="7">
        <f t="shared" si="5"/>
        <v>0.5</v>
      </c>
    </row>
    <row r="77" spans="1:8" ht="17" x14ac:dyDescent="0.2">
      <c r="A77" s="83" t="s">
        <v>63</v>
      </c>
      <c r="B77" s="55">
        <v>2</v>
      </c>
      <c r="C77" s="84" t="s">
        <v>102</v>
      </c>
      <c r="D77" s="6">
        <v>5</v>
      </c>
      <c r="E77" s="7">
        <f t="shared" si="4"/>
        <v>2.5</v>
      </c>
      <c r="F77" s="11" t="s">
        <v>156</v>
      </c>
      <c r="G77" s="9">
        <v>1</v>
      </c>
      <c r="H77" s="7">
        <f t="shared" si="5"/>
        <v>0.5</v>
      </c>
    </row>
    <row r="78" spans="1:8" ht="17" x14ac:dyDescent="0.2">
      <c r="A78" s="83" t="s">
        <v>69</v>
      </c>
      <c r="B78" s="55">
        <v>3</v>
      </c>
      <c r="C78" s="84" t="s">
        <v>103</v>
      </c>
      <c r="D78" s="6">
        <v>5</v>
      </c>
      <c r="E78" s="7">
        <f t="shared" si="4"/>
        <v>1.6666666666666667</v>
      </c>
      <c r="F78" s="8" t="s">
        <v>125</v>
      </c>
      <c r="G78" s="9">
        <v>3</v>
      </c>
      <c r="H78" s="7">
        <f t="shared" si="5"/>
        <v>1</v>
      </c>
    </row>
    <row r="79" spans="1:8" ht="17" x14ac:dyDescent="0.2">
      <c r="A79" s="83" t="s">
        <v>13</v>
      </c>
      <c r="B79" s="55">
        <v>3</v>
      </c>
      <c r="C79" s="84" t="s">
        <v>104</v>
      </c>
      <c r="D79" s="6">
        <v>5</v>
      </c>
      <c r="E79" s="7">
        <f t="shared" si="4"/>
        <v>1.6666666666666667</v>
      </c>
      <c r="F79" s="8" t="s">
        <v>129</v>
      </c>
      <c r="G79" s="9">
        <v>3</v>
      </c>
      <c r="H79" s="7">
        <f t="shared" si="5"/>
        <v>1</v>
      </c>
    </row>
    <row r="80" spans="1:8" ht="17" x14ac:dyDescent="0.2">
      <c r="A80" s="83" t="s">
        <v>26</v>
      </c>
      <c r="B80" s="55">
        <v>3</v>
      </c>
      <c r="C80" s="84" t="s">
        <v>105</v>
      </c>
      <c r="D80" s="6">
        <v>5</v>
      </c>
      <c r="E80" s="7">
        <f t="shared" si="4"/>
        <v>1.6666666666666667</v>
      </c>
      <c r="F80" s="10" t="s">
        <v>127</v>
      </c>
      <c r="G80" s="9">
        <v>0</v>
      </c>
      <c r="H80" s="7">
        <f t="shared" si="5"/>
        <v>0</v>
      </c>
    </row>
    <row r="81" spans="1:8" ht="17" x14ac:dyDescent="0.2">
      <c r="A81" s="83" t="s">
        <v>35</v>
      </c>
      <c r="B81" s="55">
        <v>3</v>
      </c>
      <c r="C81" s="84" t="s">
        <v>106</v>
      </c>
      <c r="D81" s="6">
        <v>5</v>
      </c>
      <c r="E81" s="7">
        <f t="shared" si="4"/>
        <v>1.6666666666666667</v>
      </c>
      <c r="F81" s="10" t="s">
        <v>127</v>
      </c>
      <c r="G81" s="9">
        <v>0</v>
      </c>
      <c r="H81" s="7">
        <f t="shared" si="5"/>
        <v>0</v>
      </c>
    </row>
    <row r="82" spans="1:8" ht="17" x14ac:dyDescent="0.2">
      <c r="A82" s="83" t="s">
        <v>35</v>
      </c>
      <c r="B82" s="55">
        <v>3</v>
      </c>
      <c r="C82" s="84" t="s">
        <v>107</v>
      </c>
      <c r="D82" s="6">
        <v>5</v>
      </c>
      <c r="E82" s="7">
        <f t="shared" si="4"/>
        <v>1.6666666666666667</v>
      </c>
      <c r="F82" s="12" t="s">
        <v>132</v>
      </c>
      <c r="G82" s="9">
        <v>1</v>
      </c>
      <c r="H82" s="7">
        <f t="shared" si="5"/>
        <v>0.33333333333333331</v>
      </c>
    </row>
    <row r="83" spans="1:8" ht="17" x14ac:dyDescent="0.2">
      <c r="A83" s="83" t="s">
        <v>38</v>
      </c>
      <c r="B83" s="55">
        <v>3</v>
      </c>
      <c r="C83" s="84" t="s">
        <v>108</v>
      </c>
      <c r="D83" s="6">
        <v>5</v>
      </c>
      <c r="E83" s="7">
        <f t="shared" si="4"/>
        <v>1.6666666666666667</v>
      </c>
      <c r="F83" s="10" t="s">
        <v>127</v>
      </c>
      <c r="G83" s="9">
        <v>0</v>
      </c>
      <c r="H83" s="7">
        <f t="shared" si="5"/>
        <v>0</v>
      </c>
    </row>
    <row r="84" spans="1:8" ht="17" x14ac:dyDescent="0.2">
      <c r="A84" s="83" t="s">
        <v>38</v>
      </c>
      <c r="B84" s="55">
        <v>3</v>
      </c>
      <c r="C84" s="84" t="s">
        <v>109</v>
      </c>
      <c r="D84" s="6">
        <v>5</v>
      </c>
      <c r="E84" s="7">
        <f t="shared" si="4"/>
        <v>1.6666666666666667</v>
      </c>
      <c r="F84" s="10" t="s">
        <v>127</v>
      </c>
      <c r="G84" s="9">
        <v>0</v>
      </c>
      <c r="H84" s="7">
        <f t="shared" si="5"/>
        <v>0</v>
      </c>
    </row>
    <row r="85" spans="1:8" ht="17" x14ac:dyDescent="0.2">
      <c r="A85" s="83" t="s">
        <v>38</v>
      </c>
      <c r="B85" s="55">
        <v>3</v>
      </c>
      <c r="C85" s="84" t="s">
        <v>110</v>
      </c>
      <c r="D85" s="6">
        <v>5</v>
      </c>
      <c r="E85" s="7">
        <f t="shared" si="4"/>
        <v>1.6666666666666667</v>
      </c>
      <c r="F85" s="10" t="s">
        <v>127</v>
      </c>
      <c r="G85" s="9">
        <v>0</v>
      </c>
      <c r="H85" s="7">
        <f t="shared" si="5"/>
        <v>0</v>
      </c>
    </row>
    <row r="86" spans="1:8" ht="17" x14ac:dyDescent="0.2">
      <c r="A86" s="83" t="s">
        <v>38</v>
      </c>
      <c r="B86" s="55">
        <v>3</v>
      </c>
      <c r="C86" s="84" t="s">
        <v>111</v>
      </c>
      <c r="D86" s="6">
        <v>5</v>
      </c>
      <c r="E86" s="7">
        <f t="shared" si="4"/>
        <v>1.6666666666666667</v>
      </c>
      <c r="F86" s="10" t="s">
        <v>127</v>
      </c>
      <c r="G86" s="9">
        <v>0</v>
      </c>
      <c r="H86" s="7">
        <f t="shared" si="5"/>
        <v>0</v>
      </c>
    </row>
    <row r="87" spans="1:8" ht="17" x14ac:dyDescent="0.2">
      <c r="A87" s="83" t="s">
        <v>38</v>
      </c>
      <c r="B87" s="55">
        <v>3</v>
      </c>
      <c r="C87" s="84" t="s">
        <v>112</v>
      </c>
      <c r="D87" s="6">
        <v>5</v>
      </c>
      <c r="E87" s="7">
        <f t="shared" si="4"/>
        <v>1.6666666666666667</v>
      </c>
      <c r="F87" s="10" t="s">
        <v>127</v>
      </c>
      <c r="G87" s="9">
        <v>0</v>
      </c>
      <c r="H87" s="7">
        <f t="shared" si="5"/>
        <v>0</v>
      </c>
    </row>
    <row r="88" spans="1:8" ht="17" x14ac:dyDescent="0.2">
      <c r="A88" s="83" t="s">
        <v>41</v>
      </c>
      <c r="B88" s="55">
        <v>3</v>
      </c>
      <c r="C88" s="84" t="s">
        <v>113</v>
      </c>
      <c r="D88" s="6">
        <v>5</v>
      </c>
      <c r="E88" s="7">
        <f t="shared" si="4"/>
        <v>1.6666666666666667</v>
      </c>
      <c r="F88" s="13" t="s">
        <v>135</v>
      </c>
      <c r="G88" s="9">
        <v>5</v>
      </c>
      <c r="H88" s="7">
        <f t="shared" si="5"/>
        <v>1.6666666666666667</v>
      </c>
    </row>
    <row r="89" spans="1:8" ht="17" x14ac:dyDescent="0.2">
      <c r="A89" s="83" t="s">
        <v>92</v>
      </c>
      <c r="B89" s="55">
        <v>3</v>
      </c>
      <c r="C89" s="84" t="s">
        <v>114</v>
      </c>
      <c r="D89" s="6">
        <v>5</v>
      </c>
      <c r="E89" s="7">
        <f t="shared" si="4"/>
        <v>1.6666666666666667</v>
      </c>
      <c r="F89" s="10" t="s">
        <v>127</v>
      </c>
      <c r="G89" s="9">
        <v>0</v>
      </c>
      <c r="H89" s="7">
        <f t="shared" si="5"/>
        <v>0</v>
      </c>
    </row>
    <row r="90" spans="1:8" ht="17" x14ac:dyDescent="0.2">
      <c r="A90" s="83" t="s">
        <v>59</v>
      </c>
      <c r="B90" s="55">
        <v>3</v>
      </c>
      <c r="C90" s="84" t="s">
        <v>115</v>
      </c>
      <c r="D90" s="6">
        <v>5</v>
      </c>
      <c r="E90" s="7">
        <f t="shared" si="4"/>
        <v>1.6666666666666667</v>
      </c>
      <c r="F90" s="8" t="s">
        <v>149</v>
      </c>
      <c r="G90" s="9">
        <v>3</v>
      </c>
      <c r="H90" s="7">
        <f t="shared" si="5"/>
        <v>1</v>
      </c>
    </row>
    <row r="91" spans="1:8" ht="17" x14ac:dyDescent="0.2">
      <c r="A91" s="83" t="s">
        <v>59</v>
      </c>
      <c r="B91" s="55">
        <v>3</v>
      </c>
      <c r="C91" s="84" t="s">
        <v>116</v>
      </c>
      <c r="D91" s="6">
        <v>5</v>
      </c>
      <c r="E91" s="7">
        <f t="shared" si="4"/>
        <v>1.6666666666666667</v>
      </c>
      <c r="F91" s="13" t="s">
        <v>135</v>
      </c>
      <c r="G91" s="9">
        <v>5</v>
      </c>
      <c r="H91" s="7">
        <f t="shared" si="5"/>
        <v>1.6666666666666667</v>
      </c>
    </row>
    <row r="92" spans="1:8" ht="17" x14ac:dyDescent="0.2">
      <c r="A92" s="83" t="s">
        <v>63</v>
      </c>
      <c r="B92" s="55">
        <v>3</v>
      </c>
      <c r="C92" s="84" t="s">
        <v>117</v>
      </c>
      <c r="D92" s="6">
        <v>5</v>
      </c>
      <c r="E92" s="7">
        <f t="shared" si="4"/>
        <v>1.6666666666666667</v>
      </c>
      <c r="F92" s="13" t="s">
        <v>157</v>
      </c>
      <c r="G92" s="9">
        <v>5</v>
      </c>
      <c r="H92" s="7">
        <f t="shared" si="5"/>
        <v>1.6666666666666667</v>
      </c>
    </row>
    <row r="93" spans="1:8" ht="17" x14ac:dyDescent="0.2">
      <c r="A93" s="83" t="s">
        <v>63</v>
      </c>
      <c r="B93" s="55">
        <v>3</v>
      </c>
      <c r="C93" s="84" t="s">
        <v>118</v>
      </c>
      <c r="D93" s="6">
        <v>5</v>
      </c>
      <c r="E93" s="7">
        <f t="shared" si="4"/>
        <v>1.6666666666666667</v>
      </c>
      <c r="F93" s="11" t="s">
        <v>158</v>
      </c>
      <c r="G93" s="9">
        <v>1</v>
      </c>
      <c r="H93" s="7">
        <f t="shared" si="5"/>
        <v>0.33333333333333331</v>
      </c>
    </row>
    <row r="94" spans="1:8" ht="17" x14ac:dyDescent="0.2">
      <c r="A94" s="83" t="s">
        <v>63</v>
      </c>
      <c r="B94" s="55">
        <v>3</v>
      </c>
      <c r="C94" s="84" t="s">
        <v>119</v>
      </c>
      <c r="D94" s="6">
        <v>5</v>
      </c>
      <c r="E94" s="7">
        <f t="shared" si="4"/>
        <v>1.6666666666666667</v>
      </c>
      <c r="F94" s="10" t="s">
        <v>159</v>
      </c>
      <c r="G94" s="9">
        <v>0</v>
      </c>
      <c r="H94" s="7">
        <f t="shared" si="5"/>
        <v>0</v>
      </c>
    </row>
  </sheetData>
  <autoFilter ref="A2:H2" xr:uid="{C6726D09-B33E-F14E-8B6D-0F3BF36190ED}"/>
  <mergeCells count="2">
    <mergeCell ref="D1:E1"/>
    <mergeCell ref="F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61804-7CD3-644C-92A9-3EE2DC7D2D69}">
  <dimension ref="A1:R4"/>
  <sheetViews>
    <sheetView zoomScaleNormal="100" workbookViewId="0">
      <selection activeCell="L15" sqref="L15"/>
    </sheetView>
  </sheetViews>
  <sheetFormatPr baseColWidth="10" defaultColWidth="10.83203125" defaultRowHeight="16" x14ac:dyDescent="0.2"/>
  <cols>
    <col min="1" max="1" width="35.1640625" style="1" bestFit="1" customWidth="1"/>
    <col min="2" max="2" width="25.83203125" style="38" customWidth="1"/>
    <col min="3" max="15" width="15.83203125" style="38" customWidth="1"/>
    <col min="16" max="18" width="15.83203125" style="38" hidden="1" customWidth="1"/>
    <col min="19" max="16384" width="10.83203125" style="38"/>
  </cols>
  <sheetData>
    <row r="1" spans="1:18" s="30" customFormat="1" ht="52" thickBot="1" x14ac:dyDescent="0.25">
      <c r="A1" s="15"/>
      <c r="B1" s="16" t="s">
        <v>161</v>
      </c>
      <c r="C1" s="17" t="s">
        <v>162</v>
      </c>
      <c r="D1" s="18" t="s">
        <v>163</v>
      </c>
      <c r="E1" s="18" t="s">
        <v>164</v>
      </c>
      <c r="F1" s="19" t="s">
        <v>165</v>
      </c>
      <c r="G1" s="20" t="s">
        <v>166</v>
      </c>
      <c r="H1" s="21" t="s">
        <v>163</v>
      </c>
      <c r="I1" s="21" t="s">
        <v>164</v>
      </c>
      <c r="J1" s="22" t="s">
        <v>165</v>
      </c>
      <c r="K1" s="23" t="s">
        <v>167</v>
      </c>
      <c r="L1" s="24" t="s">
        <v>163</v>
      </c>
      <c r="M1" s="25" t="s">
        <v>164</v>
      </c>
      <c r="N1" s="26" t="s">
        <v>165</v>
      </c>
      <c r="O1" s="27" t="s">
        <v>168</v>
      </c>
      <c r="P1" s="28" t="s">
        <v>163</v>
      </c>
      <c r="Q1" s="28" t="s">
        <v>164</v>
      </c>
      <c r="R1" s="29" t="s">
        <v>165</v>
      </c>
    </row>
    <row r="2" spans="1:18" s="36" customFormat="1" ht="25" customHeight="1" thickBot="1" x14ac:dyDescent="0.25">
      <c r="A2" s="31" t="s">
        <v>120</v>
      </c>
      <c r="B2" s="32">
        <f>SUM('Evaluation Questions and Scores'!$E$3:$E$94)</f>
        <v>330.83333333333366</v>
      </c>
      <c r="C2" s="33">
        <f>COUNTIF('Evaluation Questions and Scores'!$D$3:$D$94, 5)</f>
        <v>92</v>
      </c>
      <c r="D2" s="34">
        <f>COUNTIFS('Evaluation Questions and Scores'!$B$3:$B$94, "=1", 'Evaluation Questions and Scores'!$D$3:$D$94, "=5")</f>
        <v>46</v>
      </c>
      <c r="E2" s="34">
        <f>COUNTIFS('Evaluation Questions and Scores'!$B$3:$B$94, "=2", 'Evaluation Questions and Scores'!$D$3:$D$94, "=5")</f>
        <v>29</v>
      </c>
      <c r="F2" s="35">
        <f>COUNTIFS('Evaluation Questions and Scores'!$B$3:$B$94, "=3", 'Evaluation Questions and Scores'!$D$3:$D$94, "=5")</f>
        <v>17</v>
      </c>
      <c r="G2" s="33">
        <f>COUNTIF('Evaluation Questions and Scores'!$D$3:$D$94, 3)</f>
        <v>0</v>
      </c>
      <c r="H2" s="34">
        <f>COUNTIFS('Evaluation Questions and Scores'!$B$3:$B$94, "=1", 'Evaluation Questions and Scores'!$D$3:$D$94, "=3")</f>
        <v>0</v>
      </c>
      <c r="I2" s="34">
        <f>COUNTIFS('Evaluation Questions and Scores'!$B$3:$B$94,"=2",'Evaluation Questions and Scores'!$D$3:$D$94,"=3")</f>
        <v>0</v>
      </c>
      <c r="J2" s="35">
        <f>COUNTIFS('Evaluation Questions and Scores'!$B$3:$B$94, "=3", 'Evaluation Questions and Scores'!$D$3:$D$94, "=3")</f>
        <v>0</v>
      </c>
      <c r="K2" s="33">
        <f>COUNTIF('Evaluation Questions and Scores'!$D$3:D$94, 1)</f>
        <v>0</v>
      </c>
      <c r="L2" s="34">
        <f>COUNTIFS('Evaluation Questions and Scores'!$B$3:$B$94, "=1", 'Evaluation Questions and Scores'!$D$3:$D$94, "=1")</f>
        <v>0</v>
      </c>
      <c r="M2" s="34">
        <f>COUNTIFS('Evaluation Questions and Scores'!$B$3:$B$94,"=2",'Evaluation Questions and Scores'!$D$3:$D$94,"=1")</f>
        <v>0</v>
      </c>
      <c r="N2" s="35">
        <f>COUNTIFS('Evaluation Questions and Scores'!$B$3:$B$94, "=3", 'Evaluation Questions and Scores'!$D$3:$D$94, "=1")</f>
        <v>0</v>
      </c>
      <c r="O2" s="33">
        <f>COUNTIF('Evaluation Questions and Scores'!$D$3:D$94, 0)</f>
        <v>0</v>
      </c>
      <c r="P2" s="34">
        <f>COUNTIFS('Evaluation Questions and Scores'!$B$3:$B$94, "=1", 'Evaluation Questions and Scores'!$D$3:$D$94, "=0")</f>
        <v>0</v>
      </c>
      <c r="Q2" s="34">
        <f>COUNTIFS('Evaluation Questions and Scores'!$B$3:$B$94, "=2", 'Evaluation Questions and Scores'!$D$3:$D$94, "=0")</f>
        <v>0</v>
      </c>
      <c r="R2" s="35">
        <f>COUNTIFS('Evaluation Questions and Scores'!$B$3:$B$94, "=3", 'Evaluation Questions and Scores'!$D$3:$D$94, "=0")</f>
        <v>0</v>
      </c>
    </row>
    <row r="3" spans="1:18" s="36" customFormat="1" ht="25" customHeight="1" thickBot="1" x14ac:dyDescent="0.25">
      <c r="A3" s="2" t="s">
        <v>169</v>
      </c>
      <c r="B3" s="32"/>
      <c r="C3" s="33"/>
      <c r="D3" s="34"/>
      <c r="E3" s="34"/>
      <c r="F3" s="35"/>
      <c r="G3" s="33"/>
      <c r="H3" s="34"/>
      <c r="I3" s="34"/>
      <c r="J3" s="35"/>
      <c r="K3" s="33"/>
      <c r="L3" s="34"/>
      <c r="M3" s="34"/>
      <c r="N3" s="35"/>
      <c r="O3" s="33"/>
      <c r="P3" s="34"/>
      <c r="Q3" s="34"/>
      <c r="R3" s="35"/>
    </row>
    <row r="4" spans="1:18" s="36" customFormat="1" ht="25" customHeight="1" thickBot="1" x14ac:dyDescent="0.25">
      <c r="A4" s="37" t="s">
        <v>160</v>
      </c>
      <c r="B4" s="32">
        <f>SUM('Evaluation Questions and Scores'!$H$3:$H$94)</f>
        <v>139.16666666666666</v>
      </c>
      <c r="C4" s="33">
        <f>COUNTIF('Evaluation Questions and Scores'!$G$3:$G$94, 5)</f>
        <v>20</v>
      </c>
      <c r="D4" s="34">
        <f>COUNTIFS('Evaluation Questions and Scores'!$B$3:$B$94, "=1", 'Evaluation Questions and Scores'!$G$3:$G$94, "=5")</f>
        <v>13</v>
      </c>
      <c r="E4" s="34">
        <f>COUNTIFS('Evaluation Questions and Scores'!$B$3:$B$94, "=2", 'Evaluation Questions and Scores'!$G$3:$G$94, "=5")</f>
        <v>4</v>
      </c>
      <c r="F4" s="35">
        <f>COUNTIFS('Evaluation Questions and Scores'!$B$3:$B$94, "=3", 'Evaluation Questions and Scores'!$G$3:$G$94, "=5")</f>
        <v>3</v>
      </c>
      <c r="G4" s="33">
        <f>COUNTIF('Evaluation Questions and Scores'!$G$3:$G$94, 3)</f>
        <v>25</v>
      </c>
      <c r="H4" s="34">
        <f>COUNTIFS('Evaluation Questions and Scores'!$B$3:$B$94, "=1", 'Evaluation Questions and Scores'!$G$3:$G$94, "=3")</f>
        <v>12</v>
      </c>
      <c r="I4" s="34">
        <f>COUNTIFS('Evaluation Questions and Scores'!$B$3:$B$94,"=2",'Evaluation Questions and Scores'!$G$3:$G$94,"=3")</f>
        <v>10</v>
      </c>
      <c r="J4" s="35">
        <f>COUNTIFS('Evaluation Questions and Scores'!$B$3:$B$94, "=3", 'Evaluation Questions and Scores'!$G$3:$G$94, "=3")</f>
        <v>3</v>
      </c>
      <c r="K4" s="33">
        <f>COUNTIF('Evaluation Questions and Scores'!$G$3:G$94, 1)</f>
        <v>9</v>
      </c>
      <c r="L4" s="34">
        <f>COUNTIFS('Evaluation Questions and Scores'!$B$3:$B$94, "=1", 'Evaluation Questions and Scores'!$G$3:$G$94, "=1")</f>
        <v>2</v>
      </c>
      <c r="M4" s="34">
        <f>COUNTIFS('Evaluation Questions and Scores'!$B$3:$B$94,"=2",'Evaluation Questions and Scores'!$G$3:$G$94,"=1")</f>
        <v>5</v>
      </c>
      <c r="N4" s="35">
        <f>COUNTIFS('Evaluation Questions and Scores'!$B$3:$B$94, "=3", 'Evaluation Questions and Scores'!$G$3:$G$94, "=1")</f>
        <v>2</v>
      </c>
      <c r="O4" s="33">
        <f>COUNTIF('Evaluation Questions and Scores'!$G$3:G$94, 0)</f>
        <v>38</v>
      </c>
      <c r="P4" s="34">
        <f>COUNTIFS('Evaluation Questions and Scores'!$B$3:$B$94, "=1", 'Evaluation Questions and Scores'!$G$3:$G$94, "=0")</f>
        <v>19</v>
      </c>
      <c r="Q4" s="34">
        <f>COUNTIFS('Evaluation Questions and Scores'!$B$3:$B$94, "=2", 'Evaluation Questions and Scores'!$G$3:$G$94, "=0")</f>
        <v>10</v>
      </c>
      <c r="R4" s="35">
        <f>COUNTIFS('Evaluation Questions and Scores'!$B$3:$B$94, "=3", 'Evaluation Questions and Scores'!$G$3:$G$94, "=0")</f>
        <v>9</v>
      </c>
    </row>
  </sheetData>
  <conditionalFormatting sqref="B2:B4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{B8806744-B9F3-D047-B971-BC6227C440E1}</x14:id>
        </ext>
      </extLst>
    </cfRule>
  </conditionalFormatting>
  <conditionalFormatting sqref="C2:C4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{3363D33A-9F6E-EC45-B08C-B6F5790435FF}</x14:id>
        </ext>
      </extLst>
    </cfRule>
  </conditionalFormatting>
  <conditionalFormatting sqref="D2:F4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{130CB9F0-07A4-D84F-94E9-E9E006E19101}</x14:id>
        </ext>
      </extLst>
    </cfRule>
  </conditionalFormatting>
  <conditionalFormatting sqref="G2:G4">
    <cfRule type="dataBar" priority="1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{1C89B98F-0157-9743-9A22-1DF939B31054}</x14:id>
        </ext>
      </extLst>
    </cfRule>
  </conditionalFormatting>
  <conditionalFormatting sqref="H2:J4">
    <cfRule type="dataBar" priority="1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{42B34FC0-E2E4-A04D-8915-026D1C83106D}</x14:id>
        </ext>
      </extLst>
    </cfRule>
  </conditionalFormatting>
  <conditionalFormatting sqref="K2:K4">
    <cfRule type="dataBar" priority="20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{229E94A6-E96B-284B-9D94-4E2913E9DAD1}</x14:id>
        </ext>
      </extLst>
    </cfRule>
  </conditionalFormatting>
  <conditionalFormatting sqref="L2:N4">
    <cfRule type="dataBar" priority="22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{206D01A7-09FA-5F48-8924-74C91804AAD9}</x14:id>
        </ext>
      </extLst>
    </cfRule>
  </conditionalFormatting>
  <conditionalFormatting sqref="O2:O4">
    <cfRule type="dataBar" priority="2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{AE86870F-EB9F-9B41-8132-17848D0E2335}</x14:id>
        </ext>
      </extLst>
    </cfRule>
  </conditionalFormatting>
  <conditionalFormatting sqref="P2:R4">
    <cfRule type="dataBar" priority="2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{DA5A7119-4119-FD47-979D-69069CD02005}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8806744-B9F3-D047-B971-BC6227C440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B2:B4</xm:sqref>
        </x14:conditionalFormatting>
        <x14:conditionalFormatting xmlns:xm="http://schemas.microsoft.com/office/excel/2006/main">
          <x14:cfRule type="dataBar" id="{3363D33A-9F6E-EC45-B08C-B6F5790435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C2:C4</xm:sqref>
        </x14:conditionalFormatting>
        <x14:conditionalFormatting xmlns:xm="http://schemas.microsoft.com/office/excel/2006/main">
          <x14:cfRule type="dataBar" id="{130CB9F0-07A4-D84F-94E9-E9E006E191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D2:F4</xm:sqref>
        </x14:conditionalFormatting>
        <x14:conditionalFormatting xmlns:xm="http://schemas.microsoft.com/office/excel/2006/main">
          <x14:cfRule type="dataBar" id="{1C89B98F-0157-9743-9A22-1DF939B310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G2:G4</xm:sqref>
        </x14:conditionalFormatting>
        <x14:conditionalFormatting xmlns:xm="http://schemas.microsoft.com/office/excel/2006/main">
          <x14:cfRule type="dataBar" id="{42B34FC0-E2E4-A04D-8915-026D1C8310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H2:J4</xm:sqref>
        </x14:conditionalFormatting>
        <x14:conditionalFormatting xmlns:xm="http://schemas.microsoft.com/office/excel/2006/main">
          <x14:cfRule type="dataBar" id="{229E94A6-E96B-284B-9D94-4E2913E9DAD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K2:K4</xm:sqref>
        </x14:conditionalFormatting>
        <x14:conditionalFormatting xmlns:xm="http://schemas.microsoft.com/office/excel/2006/main">
          <x14:cfRule type="dataBar" id="{206D01A7-09FA-5F48-8924-74C91804AA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L2:N4</xm:sqref>
        </x14:conditionalFormatting>
        <x14:conditionalFormatting xmlns:xm="http://schemas.microsoft.com/office/excel/2006/main">
          <x14:cfRule type="dataBar" id="{AE86870F-EB9F-9B41-8132-17848D0E23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O2:O4</xm:sqref>
        </x14:conditionalFormatting>
        <x14:conditionalFormatting xmlns:xm="http://schemas.microsoft.com/office/excel/2006/main">
          <x14:cfRule type="dataBar" id="{DA5A7119-4119-FD47-979D-69069CD020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P2:R4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13F94-06DB-0D42-B799-0F3FC5F8A647}">
  <dimension ref="A1:D18"/>
  <sheetViews>
    <sheetView workbookViewId="0">
      <selection activeCell="B2" sqref="B2"/>
    </sheetView>
  </sheetViews>
  <sheetFormatPr baseColWidth="10" defaultColWidth="11" defaultRowHeight="16" x14ac:dyDescent="0.2"/>
  <cols>
    <col min="1" max="1" width="25.33203125" style="1" bestFit="1" customWidth="1"/>
    <col min="2" max="2" width="35.1640625" style="46" bestFit="1" customWidth="1"/>
    <col min="3" max="3" width="24.5" style="46" bestFit="1" customWidth="1"/>
    <col min="4" max="4" width="17.1640625" style="46" bestFit="1" customWidth="1"/>
    <col min="5" max="16384" width="11" style="46"/>
  </cols>
  <sheetData>
    <row r="1" spans="1:4" s="41" customFormat="1" x14ac:dyDescent="0.2">
      <c r="A1" s="39"/>
      <c r="B1" s="40" t="s">
        <v>160</v>
      </c>
      <c r="C1" s="40" t="s">
        <v>190</v>
      </c>
      <c r="D1" s="40" t="s">
        <v>120</v>
      </c>
    </row>
    <row r="2" spans="1:4" ht="17" thickBot="1" x14ac:dyDescent="0.25">
      <c r="A2" s="42" t="s">
        <v>161</v>
      </c>
      <c r="B2" s="43">
        <f>SUM('Evaluation Questions and Scores'!$H$3:$H$94)</f>
        <v>139.16666666666666</v>
      </c>
      <c r="C2" s="44"/>
      <c r="D2" s="45">
        <f>SUM('Evaluation Questions and Scores'!$E$3:$E$94)</f>
        <v>330.83333333333366</v>
      </c>
    </row>
    <row r="3" spans="1:4" x14ac:dyDescent="0.2">
      <c r="A3" s="47" t="s">
        <v>170</v>
      </c>
      <c r="B3" s="48">
        <f>COUNTIF('Evaluation Questions and Scores'!$G$3:$G$94, 5)</f>
        <v>20</v>
      </c>
      <c r="C3" s="49"/>
      <c r="D3" s="50">
        <f>COUNTIF('Evaluation Questions and Scores'!$D$3:$D$94, 5)</f>
        <v>92</v>
      </c>
    </row>
    <row r="4" spans="1:4" x14ac:dyDescent="0.2">
      <c r="A4" s="51" t="s">
        <v>163</v>
      </c>
      <c r="B4" s="52">
        <f>COUNTIFS('Evaluation Questions and Scores'!$B$3:$B$94, "=1", 'Evaluation Questions and Scores'!$G$3:$G$94, "=5")</f>
        <v>13</v>
      </c>
      <c r="C4" s="1"/>
      <c r="D4" s="53">
        <f>COUNTIFS('Evaluation Questions and Scores'!$B$3:$B$94, "=1", 'Evaluation Questions and Scores'!$D$3:$D$94, "=5")</f>
        <v>46</v>
      </c>
    </row>
    <row r="5" spans="1:4" x14ac:dyDescent="0.2">
      <c r="A5" s="54" t="s">
        <v>164</v>
      </c>
      <c r="B5" s="52">
        <f>COUNTIFS('Evaluation Questions and Scores'!$B$3:$B$94, "=2", 'Evaluation Questions and Scores'!$G$3:$G$94, "=5")</f>
        <v>4</v>
      </c>
      <c r="C5" s="1"/>
      <c r="D5" s="53">
        <f>COUNTIFS('Evaluation Questions and Scores'!$B$3:$B$94, "=2", 'Evaluation Questions and Scores'!$D$3:$D$94, "=5")</f>
        <v>29</v>
      </c>
    </row>
    <row r="6" spans="1:4" ht="17" thickBot="1" x14ac:dyDescent="0.25">
      <c r="A6" s="56" t="s">
        <v>165</v>
      </c>
      <c r="B6" s="57">
        <f>COUNTIFS('Evaluation Questions and Scores'!$B$3:$B$94, "=3", 'Evaluation Questions and Scores'!$G$3:$G$94, "=5")</f>
        <v>3</v>
      </c>
      <c r="C6" s="58"/>
      <c r="D6" s="59">
        <f>COUNTIFS('Evaluation Questions and Scores'!$B$3:$B$94, "=3", 'Evaluation Questions and Scores'!$D$3:$D$94, "=5")</f>
        <v>17</v>
      </c>
    </row>
    <row r="7" spans="1:4" x14ac:dyDescent="0.2">
      <c r="A7" s="60" t="s">
        <v>171</v>
      </c>
      <c r="B7" s="48">
        <f>COUNTIF('Evaluation Questions and Scores'!$G$3:$G$94, 3)</f>
        <v>25</v>
      </c>
      <c r="C7" s="49"/>
      <c r="D7" s="50">
        <f>COUNTIF('Evaluation Questions and Scores'!$D$3:$D$94, 3)</f>
        <v>0</v>
      </c>
    </row>
    <row r="8" spans="1:4" x14ac:dyDescent="0.2">
      <c r="A8" s="61" t="s">
        <v>163</v>
      </c>
      <c r="B8" s="52">
        <f>COUNTIFS('Evaluation Questions and Scores'!$B$3:$B$94, "=1", 'Evaluation Questions and Scores'!$G$3:$G$94, "=3")</f>
        <v>12</v>
      </c>
      <c r="C8" s="1"/>
      <c r="D8" s="53">
        <f>COUNTIFS('Evaluation Questions and Scores'!$B$3:$B$94, "=1", 'Evaluation Questions and Scores'!$D$3:$D$94, "=3")</f>
        <v>0</v>
      </c>
    </row>
    <row r="9" spans="1:4" x14ac:dyDescent="0.2">
      <c r="A9" s="61" t="s">
        <v>164</v>
      </c>
      <c r="B9" s="52">
        <f>COUNTIFS('Evaluation Questions and Scores'!$B$3:$B$94,"=2",'Evaluation Questions and Scores'!$G$3:$G$94,"=3")</f>
        <v>10</v>
      </c>
      <c r="C9" s="1"/>
      <c r="D9" s="53">
        <f>COUNTIFS('Evaluation Questions and Scores'!$B$3:$B$94,"=2",'Evaluation Questions and Scores'!$D$3:$D$94,"=3")</f>
        <v>0</v>
      </c>
    </row>
    <row r="10" spans="1:4" ht="17" thickBot="1" x14ac:dyDescent="0.25">
      <c r="A10" s="62" t="s">
        <v>165</v>
      </c>
      <c r="B10" s="57">
        <f>COUNTIFS('Evaluation Questions and Scores'!$B$3:$B$94, "=3", 'Evaluation Questions and Scores'!$G$3:$G$94, "=3")</f>
        <v>3</v>
      </c>
      <c r="C10" s="58"/>
      <c r="D10" s="59">
        <f>COUNTIFS('Evaluation Questions and Scores'!$B$3:$B$94, "=3", 'Evaluation Questions and Scores'!$D$3:$D$94, "=3")</f>
        <v>0</v>
      </c>
    </row>
    <row r="11" spans="1:4" x14ac:dyDescent="0.2">
      <c r="A11" s="63" t="s">
        <v>172</v>
      </c>
      <c r="B11" s="48">
        <f>COUNTIF('Evaluation Questions and Scores'!$G$3:G$94, 1)</f>
        <v>9</v>
      </c>
      <c r="C11" s="49"/>
      <c r="D11" s="50">
        <f>COUNTIF('Evaluation Questions and Scores'!$D$3:D$94, 1)</f>
        <v>0</v>
      </c>
    </row>
    <row r="12" spans="1:4" x14ac:dyDescent="0.2">
      <c r="A12" s="64" t="s">
        <v>163</v>
      </c>
      <c r="B12" s="52">
        <f>COUNTIFS('Evaluation Questions and Scores'!$B$3:$B$94, "=1", 'Evaluation Questions and Scores'!$G$3:$G$94, "=1")</f>
        <v>2</v>
      </c>
      <c r="C12" s="1"/>
      <c r="D12" s="53">
        <f>COUNTIFS('Evaluation Questions and Scores'!$B$3:$B$94, "=1", 'Evaluation Questions and Scores'!$D$3:$D$94, "=1")</f>
        <v>0</v>
      </c>
    </row>
    <row r="13" spans="1:4" x14ac:dyDescent="0.2">
      <c r="A13" s="65" t="s">
        <v>164</v>
      </c>
      <c r="B13" s="52">
        <f>COUNTIFS('Evaluation Questions and Scores'!$B$3:$B$94,"=2",'Evaluation Questions and Scores'!$G$3:$G$94,"=1")</f>
        <v>5</v>
      </c>
      <c r="C13" s="1"/>
      <c r="D13" s="53">
        <f>COUNTIFS('Evaluation Questions and Scores'!$B$3:$B$94,"=2",'Evaluation Questions and Scores'!$D$3:$D$94,"=1")</f>
        <v>0</v>
      </c>
    </row>
    <row r="14" spans="1:4" ht="17" thickBot="1" x14ac:dyDescent="0.25">
      <c r="A14" s="66" t="s">
        <v>165</v>
      </c>
      <c r="B14" s="57">
        <f>COUNTIFS('Evaluation Questions and Scores'!$B$3:$B$94, "=3", 'Evaluation Questions and Scores'!$G$3:$G$94, "=1")</f>
        <v>2</v>
      </c>
      <c r="C14" s="58"/>
      <c r="D14" s="59">
        <f>COUNTIFS('Evaluation Questions and Scores'!$B$3:$B$94, "=3", 'Evaluation Questions and Scores'!$D$3:$D$94, "=1")</f>
        <v>0</v>
      </c>
    </row>
    <row r="15" spans="1:4" x14ac:dyDescent="0.2">
      <c r="A15" s="67" t="s">
        <v>173</v>
      </c>
      <c r="B15" s="48">
        <f>COUNTIF('Evaluation Questions and Scores'!$G$3:G$94, 0)</f>
        <v>38</v>
      </c>
      <c r="C15" s="49"/>
      <c r="D15" s="50">
        <f>COUNTIF('Evaluation Questions and Scores'!$D$3:D$94, 0)</f>
        <v>0</v>
      </c>
    </row>
    <row r="16" spans="1:4" x14ac:dyDescent="0.2">
      <c r="A16" s="68" t="s">
        <v>163</v>
      </c>
      <c r="B16" s="52">
        <f>COUNTIFS('Evaluation Questions and Scores'!$B$3:$B$94, "=1", 'Evaluation Questions and Scores'!$G$3:$G$94, "=0")</f>
        <v>19</v>
      </c>
      <c r="C16" s="1"/>
      <c r="D16" s="53">
        <f>COUNTIFS('Evaluation Questions and Scores'!$B$3:$B$94, "=1", 'Evaluation Questions and Scores'!$D$3:$D$94, "=0")</f>
        <v>0</v>
      </c>
    </row>
    <row r="17" spans="1:4" x14ac:dyDescent="0.2">
      <c r="A17" s="68" t="s">
        <v>164</v>
      </c>
      <c r="B17" s="52">
        <f>COUNTIFS('Evaluation Questions and Scores'!$B$3:$B$94, "=1", 'Evaluation Questions and Scores'!$G$3:$G$94, "=0")</f>
        <v>19</v>
      </c>
      <c r="C17" s="1"/>
      <c r="D17" s="53">
        <f>COUNTIFS('Evaluation Questions and Scores'!$B$3:$B$94, "=1", 'Evaluation Questions and Scores'!$D$3:$D$94, "=0")</f>
        <v>0</v>
      </c>
    </row>
    <row r="18" spans="1:4" x14ac:dyDescent="0.2">
      <c r="A18" s="68" t="s">
        <v>165</v>
      </c>
      <c r="B18" s="52">
        <f>COUNTIFS('Evaluation Questions and Scores'!$B$3:$B$94, "=3", 'Evaluation Questions and Scores'!$G$3:$G$94, "=0")</f>
        <v>9</v>
      </c>
      <c r="C18" s="1"/>
      <c r="D18" s="53">
        <f>COUNTIFS('Evaluation Questions and Scores'!$B$3:$B$94, "=3", 'Evaluation Questions and Scores'!$D$3:$D$94, "=0")</f>
        <v>0</v>
      </c>
    </row>
  </sheetData>
  <conditionalFormatting sqref="B3:D3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D4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D7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1:D11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D15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C0078-B9DF-C147-A296-702D2234A7CA}">
  <dimension ref="A1:D18"/>
  <sheetViews>
    <sheetView workbookViewId="0">
      <selection activeCell="G25" sqref="G25"/>
    </sheetView>
  </sheetViews>
  <sheetFormatPr baseColWidth="10" defaultColWidth="11" defaultRowHeight="16" x14ac:dyDescent="0.2"/>
  <cols>
    <col min="1" max="1" width="31.5" bestFit="1" customWidth="1"/>
    <col min="2" max="2" width="35.1640625" bestFit="1" customWidth="1"/>
    <col min="3" max="3" width="24.5" bestFit="1" customWidth="1"/>
    <col min="4" max="4" width="17.1640625" bestFit="1" customWidth="1"/>
  </cols>
  <sheetData>
    <row r="1" spans="1:4" s="39" customFormat="1" ht="17" thickBot="1" x14ac:dyDescent="0.25">
      <c r="B1" s="69" t="s">
        <v>160</v>
      </c>
      <c r="C1" s="40" t="s">
        <v>190</v>
      </c>
      <c r="D1" s="69" t="s">
        <v>120</v>
      </c>
    </row>
    <row r="2" spans="1:4" ht="17" thickBot="1" x14ac:dyDescent="0.25">
      <c r="A2" s="42" t="s">
        <v>161</v>
      </c>
      <c r="B2" s="70">
        <f>SUM('Evaluation Questions and Scores'!$H$3:$H$94)</f>
        <v>139.16666666666666</v>
      </c>
      <c r="C2" s="70"/>
      <c r="D2" s="45">
        <f>SUM('Evaluation Questions and Scores'!$E$3:$E$94)</f>
        <v>330.83333333333366</v>
      </c>
    </row>
    <row r="3" spans="1:4" x14ac:dyDescent="0.2">
      <c r="A3" s="71" t="s">
        <v>174</v>
      </c>
      <c r="B3" s="72">
        <f>COUNTIF('Evaluation Questions and Scores'!$G$3:$G$94, 5)</f>
        <v>20</v>
      </c>
      <c r="C3" s="72"/>
      <c r="D3" s="73">
        <f>COUNTIF('Evaluation Questions and Scores'!$D$3:$D$94, 5)</f>
        <v>92</v>
      </c>
    </row>
    <row r="4" spans="1:4" x14ac:dyDescent="0.2">
      <c r="A4" s="61" t="s">
        <v>175</v>
      </c>
      <c r="B4" s="72">
        <f>COUNTIF('Evaluation Questions and Scores'!$G$3:$G$94, 3)</f>
        <v>25</v>
      </c>
      <c r="C4" s="72"/>
      <c r="D4" s="72">
        <f>COUNTIF('Evaluation Questions and Scores'!$D$3:$D$94, 3)</f>
        <v>0</v>
      </c>
    </row>
    <row r="5" spans="1:4" x14ac:dyDescent="0.2">
      <c r="A5" s="74" t="s">
        <v>176</v>
      </c>
      <c r="B5" s="72">
        <f>COUNTIF('Evaluation Questions and Scores'!$G$3:G$94, 1)</f>
        <v>9</v>
      </c>
      <c r="C5" s="72"/>
      <c r="D5" s="72">
        <f>COUNTIF('Evaluation Questions and Scores'!$D$3:D$94, 1)</f>
        <v>0</v>
      </c>
    </row>
    <row r="6" spans="1:4" ht="17" thickBot="1" x14ac:dyDescent="0.25">
      <c r="A6" s="75" t="s">
        <v>177</v>
      </c>
      <c r="B6" s="76">
        <f>COUNTIF('Evaluation Questions and Scores'!$G$3:G$94, 0)</f>
        <v>38</v>
      </c>
      <c r="C6" s="76"/>
      <c r="D6" s="77">
        <f>COUNTIF('Evaluation Questions and Scores'!$D$3:D$94, 0)</f>
        <v>0</v>
      </c>
    </row>
    <row r="7" spans="1:4" x14ac:dyDescent="0.2">
      <c r="A7" s="71" t="s">
        <v>178</v>
      </c>
      <c r="B7" s="78">
        <f>COUNTIFS('Evaluation Questions and Scores'!$B$3:$B$94, "=1", 'Evaluation Questions and Scores'!$G$3:$G$94, "=5")</f>
        <v>13</v>
      </c>
      <c r="C7" s="78"/>
      <c r="D7" s="79">
        <f>COUNTIFS('Evaluation Questions and Scores'!$B$3:$B$94, "=1", 'Evaluation Questions and Scores'!$D$3:$D$94, "=5")</f>
        <v>46</v>
      </c>
    </row>
    <row r="8" spans="1:4" x14ac:dyDescent="0.2">
      <c r="A8" s="61" t="s">
        <v>179</v>
      </c>
      <c r="B8" s="78">
        <f>COUNTIFS('Evaluation Questions and Scores'!$B$3:$B$94, "=1", 'Evaluation Questions and Scores'!$G$3:$G$94, "=3")</f>
        <v>12</v>
      </c>
      <c r="C8" s="78"/>
      <c r="D8" s="78">
        <f>COUNTIFS('Evaluation Questions and Scores'!$B$3:$B$94, "=1", 'Evaluation Questions and Scores'!$D$3:$D$94, "=3")</f>
        <v>0</v>
      </c>
    </row>
    <row r="9" spans="1:4" x14ac:dyDescent="0.2">
      <c r="A9" s="64" t="s">
        <v>180</v>
      </c>
      <c r="B9" s="78">
        <f>COUNTIFS('Evaluation Questions and Scores'!$B$3:$B$94, "=1", 'Evaluation Questions and Scores'!$G$3:$G$94, "=1")</f>
        <v>2</v>
      </c>
      <c r="C9" s="78"/>
      <c r="D9" s="78">
        <f>COUNTIFS('Evaluation Questions and Scores'!$B$3:$B$94, "=1", 'Evaluation Questions and Scores'!$D$3:$D$94, "=1")</f>
        <v>0</v>
      </c>
    </row>
    <row r="10" spans="1:4" ht="17" thickBot="1" x14ac:dyDescent="0.25">
      <c r="A10" s="75" t="s">
        <v>181</v>
      </c>
      <c r="B10" s="80">
        <f>COUNTIFS('Evaluation Questions and Scores'!$B$3:$B$94, "=1", 'Evaluation Questions and Scores'!$G$3:$G$94, "=0")</f>
        <v>19</v>
      </c>
      <c r="C10" s="80"/>
      <c r="D10" s="81">
        <f>COUNTIFS('Evaluation Questions and Scores'!$B$3:$B$94, "=1", 'Evaluation Questions and Scores'!$D$3:$D$94, "=0")</f>
        <v>0</v>
      </c>
    </row>
    <row r="11" spans="1:4" x14ac:dyDescent="0.2">
      <c r="A11" s="54" t="s">
        <v>182</v>
      </c>
      <c r="B11" s="72">
        <f>COUNTIFS('Evaluation Questions and Scores'!$B$3:$B$94, "=2", 'Evaluation Questions and Scores'!$G$3:$G$94, "=5")</f>
        <v>4</v>
      </c>
      <c r="C11" s="72"/>
      <c r="D11" s="73">
        <f>COUNTIFS('Evaluation Questions and Scores'!$B$3:$B$94, "=2", 'Evaluation Questions and Scores'!$D$3:$D$94, "=5")</f>
        <v>29</v>
      </c>
    </row>
    <row r="12" spans="1:4" x14ac:dyDescent="0.2">
      <c r="A12" s="61" t="s">
        <v>183</v>
      </c>
      <c r="B12" s="72">
        <f>COUNTIFS('Evaluation Questions and Scores'!$B$3:$B$94,"=2",'Evaluation Questions and Scores'!$G$3:$G$94,"=3")</f>
        <v>10</v>
      </c>
      <c r="C12" s="72"/>
      <c r="D12" s="72">
        <f>COUNTIFS('Evaluation Questions and Scores'!$B$3:$B$94,"=2",'Evaluation Questions and Scores'!$D$3:$D$94,"=3")</f>
        <v>0</v>
      </c>
    </row>
    <row r="13" spans="1:4" x14ac:dyDescent="0.2">
      <c r="A13" s="65" t="s">
        <v>184</v>
      </c>
      <c r="B13" s="72">
        <f>COUNTIFS('Evaluation Questions and Scores'!$B$3:$B$94,"=2",'Evaluation Questions and Scores'!$G$3:$G$94,"=1")</f>
        <v>5</v>
      </c>
      <c r="C13" s="72"/>
      <c r="D13" s="72">
        <f>COUNTIFS('Evaluation Questions and Scores'!$B$3:$B$94,"=2",'Evaluation Questions and Scores'!$D$3:$D$94,"=1")</f>
        <v>0</v>
      </c>
    </row>
    <row r="14" spans="1:4" ht="17" thickBot="1" x14ac:dyDescent="0.25">
      <c r="A14" s="82" t="s">
        <v>185</v>
      </c>
      <c r="B14" s="76">
        <f>COUNTIFS('Evaluation Questions and Scores'!$B$3:$B$94, "=1", 'Evaluation Questions and Scores'!$G$3:$G$94, "=0")</f>
        <v>19</v>
      </c>
      <c r="C14" s="76"/>
      <c r="D14" s="77">
        <f>COUNTIFS('Evaluation Questions and Scores'!$B$3:$B$94, "=1", 'Evaluation Questions and Scores'!$D$3:$D$94, "=0")</f>
        <v>0</v>
      </c>
    </row>
    <row r="15" spans="1:4" x14ac:dyDescent="0.2">
      <c r="A15" s="51" t="s">
        <v>186</v>
      </c>
      <c r="B15" s="72">
        <f>COUNTIFS('Evaluation Questions and Scores'!$B$3:$B$94, "=3", 'Evaluation Questions and Scores'!$G$3:$G$94, "=5")</f>
        <v>3</v>
      </c>
      <c r="C15" s="72"/>
      <c r="D15" s="73">
        <f>COUNTIFS('Evaluation Questions and Scores'!$B$3:$B$94, "=3", 'Evaluation Questions and Scores'!$D$3:$D$94, "=5")</f>
        <v>17</v>
      </c>
    </row>
    <row r="16" spans="1:4" x14ac:dyDescent="0.2">
      <c r="A16" s="61" t="s">
        <v>187</v>
      </c>
      <c r="B16" s="72">
        <f>COUNTIFS('Evaluation Questions and Scores'!$B$3:$B$94, "=3", 'Evaluation Questions and Scores'!$G$3:$G$94, "=3")</f>
        <v>3</v>
      </c>
      <c r="C16" s="72"/>
      <c r="D16" s="72">
        <f>COUNTIFS('Evaluation Questions and Scores'!$B$3:$B$94, "=3", 'Evaluation Questions and Scores'!$D$3:$D$94, "=3")</f>
        <v>0</v>
      </c>
    </row>
    <row r="17" spans="1:4" x14ac:dyDescent="0.2">
      <c r="A17" s="65" t="s">
        <v>188</v>
      </c>
      <c r="B17" s="72">
        <f>COUNTIFS('Evaluation Questions and Scores'!$B$3:$B$94, "=3", 'Evaluation Questions and Scores'!$G$3:$G$94, "=1")</f>
        <v>2</v>
      </c>
      <c r="C17" s="72"/>
      <c r="D17" s="72">
        <f>COUNTIFS('Evaluation Questions and Scores'!$B$3:$B$94, "=3", 'Evaluation Questions and Scores'!$D$3:$D$94, "=1")</f>
        <v>0</v>
      </c>
    </row>
    <row r="18" spans="1:4" ht="17" thickBot="1" x14ac:dyDescent="0.25">
      <c r="A18" s="82" t="s">
        <v>189</v>
      </c>
      <c r="B18" s="76">
        <f>COUNTIFS('Evaluation Questions and Scores'!$B$3:$B$94, "=3", 'Evaluation Questions and Scores'!$G$3:$G$94, "=0")</f>
        <v>9</v>
      </c>
      <c r="C18" s="76"/>
      <c r="D18" s="77">
        <f>COUNTIFS('Evaluation Questions and Scores'!$B$3:$B$94, "=3", 'Evaluation Questions and Scores'!$D$3:$D$94, "=0")</f>
        <v>0</v>
      </c>
    </row>
  </sheetData>
  <conditionalFormatting sqref="B2:D2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D3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D6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:D7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D10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1:D11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:D14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D15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:D18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0F8916FA0CB742B322938365CF45E2" ma:contentTypeVersion="11" ma:contentTypeDescription="Create a new document." ma:contentTypeScope="" ma:versionID="86642aa99c3877dad00483bd05bfdcd6">
  <xsd:schema xmlns:xsd="http://www.w3.org/2001/XMLSchema" xmlns:xs="http://www.w3.org/2001/XMLSchema" xmlns:p="http://schemas.microsoft.com/office/2006/metadata/properties" xmlns:ns2="b9d250e2-4cfb-40bb-9159-1138ea696394" xmlns:ns3="59fd49fe-92f6-489d-92fc-164c81270bf6" targetNamespace="http://schemas.microsoft.com/office/2006/metadata/properties" ma:root="true" ma:fieldsID="ddb8067c57d2090b8b95b496832984a6" ns2:_="" ns3:_="">
    <xsd:import namespace="b9d250e2-4cfb-40bb-9159-1138ea696394"/>
    <xsd:import namespace="59fd49fe-92f6-489d-92fc-164c81270b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250e2-4cfb-40bb-9159-1138ea6963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d49fe-92f6-489d-92fc-164c81270bf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1D5250-31D5-4C62-8E68-94A73D6F60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D88E86-7A4A-4E5D-8A3D-D5DAC4FEA2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250e2-4cfb-40bb-9159-1138ea696394"/>
    <ds:schemaRef ds:uri="59fd49fe-92f6-489d-92fc-164c81270b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B9D39E-CF0C-4A1E-A374-0F4C1BFF281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Evaluation Questions and Scores</vt:lpstr>
      <vt:lpstr>Scorecard</vt:lpstr>
      <vt:lpstr>Scorecard by Score</vt:lpstr>
      <vt:lpstr>Scorecard by Priority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Marijane White</dc:creator>
  <cp:keywords/>
  <dc:description/>
  <cp:lastModifiedBy>Marijane White</cp:lastModifiedBy>
  <cp:revision/>
  <dcterms:created xsi:type="dcterms:W3CDTF">2021-07-19T23:17:24Z</dcterms:created>
  <dcterms:modified xsi:type="dcterms:W3CDTF">2023-11-23T01:03:44Z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0x0101009B0F8916FA0CB742B322938365CF45E2</vt:lpwstr>
  </property>
</Properties>
</file>